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17100" windowHeight="9855"/>
  </bookViews>
  <sheets>
    <sheet name="Scheda Rientro" sheetId="1" r:id="rId1"/>
    <sheet name="CUsf 2013" sheetId="4" r:id="rId2"/>
  </sheets>
  <definedNames>
    <definedName name="_xlnm.Print_Area" localSheetId="0">'Scheda Rientro'!$A$1:$AJ$52</definedName>
  </definedNames>
  <calcPr calcId="145621"/>
</workbook>
</file>

<file path=xl/calcChain.xml><?xml version="1.0" encoding="utf-8"?>
<calcChain xmlns="http://schemas.openxmlformats.org/spreadsheetml/2006/main">
  <c r="L11" i="1"/>
  <c r="B20"/>
  <c r="AB20"/>
  <c r="F20"/>
  <c r="AH50"/>
  <c r="Z21"/>
  <c r="Z22"/>
  <c r="Z23"/>
  <c r="Z24"/>
  <c r="Z25"/>
  <c r="Z26"/>
  <c r="Z27"/>
  <c r="Z28"/>
  <c r="Z29"/>
  <c r="Z30"/>
  <c r="Z31"/>
  <c r="Z32"/>
  <c r="Z33"/>
  <c r="Z34"/>
  <c r="Z35"/>
  <c r="Z36"/>
  <c r="Z37"/>
  <c r="Z38"/>
  <c r="Z39"/>
  <c r="Z40"/>
  <c r="Z41"/>
  <c r="Z42"/>
  <c r="Z43"/>
  <c r="Z44"/>
  <c r="Z45"/>
  <c r="Z46"/>
  <c r="Z47"/>
  <c r="Z48"/>
  <c r="Z49"/>
  <c r="Z20"/>
  <c r="AC20"/>
  <c r="F21"/>
  <c r="M20"/>
  <c r="M21"/>
  <c r="M22"/>
  <c r="M23"/>
  <c r="M24"/>
  <c r="M25"/>
  <c r="M26"/>
  <c r="M27"/>
  <c r="M28"/>
  <c r="M29"/>
  <c r="M30"/>
  <c r="M31"/>
  <c r="M32"/>
  <c r="M33"/>
  <c r="M34"/>
  <c r="M35"/>
  <c r="M36"/>
  <c r="M37"/>
  <c r="M38"/>
  <c r="M39"/>
  <c r="M40"/>
  <c r="M41"/>
  <c r="M42"/>
  <c r="M43"/>
  <c r="M44"/>
  <c r="M45"/>
  <c r="M46"/>
  <c r="M47"/>
  <c r="M48"/>
  <c r="M49"/>
  <c r="S20"/>
  <c r="S21"/>
  <c r="W20"/>
  <c r="W21"/>
  <c r="AB21"/>
  <c r="AB22"/>
  <c r="F22"/>
  <c r="F23"/>
  <c r="F24"/>
  <c r="F25"/>
  <c r="F26"/>
  <c r="F27"/>
  <c r="F28"/>
  <c r="F29"/>
  <c r="F30"/>
  <c r="F31"/>
  <c r="F32"/>
  <c r="F33"/>
  <c r="F34"/>
  <c r="F35"/>
  <c r="F36"/>
  <c r="F37"/>
  <c r="F38"/>
  <c r="F39"/>
  <c r="F40"/>
  <c r="F41"/>
  <c r="F42"/>
  <c r="F43"/>
  <c r="F44"/>
  <c r="F45"/>
  <c r="F46"/>
  <c r="F47"/>
  <c r="F48"/>
  <c r="F49"/>
  <c r="S22"/>
  <c r="S23"/>
  <c r="S24"/>
  <c r="S25"/>
  <c r="S26"/>
  <c r="S27"/>
  <c r="S28"/>
  <c r="S29"/>
  <c r="S30"/>
  <c r="S31"/>
  <c r="S32"/>
  <c r="S33"/>
  <c r="S34"/>
  <c r="S35"/>
  <c r="S36"/>
  <c r="S37"/>
  <c r="S38"/>
  <c r="S39"/>
  <c r="S40"/>
  <c r="S41"/>
  <c r="S42"/>
  <c r="S43"/>
  <c r="S44"/>
  <c r="S45"/>
  <c r="S46"/>
  <c r="S47"/>
  <c r="S48"/>
  <c r="S49"/>
  <c r="O20"/>
  <c r="P20"/>
  <c r="B21"/>
  <c r="O21"/>
  <c r="P21"/>
  <c r="K20"/>
  <c r="G20"/>
  <c r="I20"/>
  <c r="I21"/>
  <c r="AC22"/>
  <c r="AB23"/>
  <c r="AC21"/>
  <c r="W22"/>
  <c r="K21"/>
  <c r="G21"/>
  <c r="B22"/>
  <c r="B23"/>
  <c r="K23"/>
  <c r="AC23"/>
  <c r="AB24"/>
  <c r="W23"/>
  <c r="G22"/>
  <c r="O23"/>
  <c r="P23"/>
  <c r="O22"/>
  <c r="P22"/>
  <c r="B24"/>
  <c r="O24"/>
  <c r="P24"/>
  <c r="K22"/>
  <c r="G23"/>
  <c r="AC24"/>
  <c r="AB25"/>
  <c r="K24"/>
  <c r="W24"/>
  <c r="B25"/>
  <c r="B26"/>
  <c r="G24"/>
  <c r="AB26"/>
  <c r="AC25"/>
  <c r="K25"/>
  <c r="W25"/>
  <c r="O25"/>
  <c r="P25"/>
  <c r="G25"/>
  <c r="AB27"/>
  <c r="AC26"/>
  <c r="O26"/>
  <c r="P26"/>
  <c r="K26"/>
  <c r="B27"/>
  <c r="G26"/>
  <c r="W26"/>
  <c r="AB28"/>
  <c r="AC27"/>
  <c r="B28"/>
  <c r="K27"/>
  <c r="G27"/>
  <c r="O27"/>
  <c r="P27"/>
  <c r="W27"/>
  <c r="AC28"/>
  <c r="AB29"/>
  <c r="K28"/>
  <c r="O28"/>
  <c r="P28"/>
  <c r="B29"/>
  <c r="G28"/>
  <c r="W28"/>
  <c r="AB30"/>
  <c r="AC29"/>
  <c r="Z50"/>
  <c r="K29"/>
  <c r="O29"/>
  <c r="P29"/>
  <c r="B30"/>
  <c r="G29"/>
  <c r="E50"/>
  <c r="W29"/>
  <c r="AB31"/>
  <c r="AC30"/>
  <c r="B31"/>
  <c r="K30"/>
  <c r="G30"/>
  <c r="O30"/>
  <c r="P30"/>
  <c r="W30"/>
  <c r="AC31"/>
  <c r="AB32"/>
  <c r="K31"/>
  <c r="O31"/>
  <c r="P31"/>
  <c r="B32"/>
  <c r="G31"/>
  <c r="W31"/>
  <c r="AC32"/>
  <c r="AB33"/>
  <c r="B33"/>
  <c r="K32"/>
  <c r="G32"/>
  <c r="O32"/>
  <c r="P32"/>
  <c r="W32"/>
  <c r="AC33"/>
  <c r="AB34"/>
  <c r="B34"/>
  <c r="K33"/>
  <c r="O33"/>
  <c r="P33"/>
  <c r="G33"/>
  <c r="W33"/>
  <c r="AC34"/>
  <c r="AB35"/>
  <c r="G34"/>
  <c r="K34"/>
  <c r="B35"/>
  <c r="O34"/>
  <c r="P34"/>
  <c r="W34"/>
  <c r="AC35"/>
  <c r="AB36"/>
  <c r="O35"/>
  <c r="P35"/>
  <c r="B36"/>
  <c r="G35"/>
  <c r="K35"/>
  <c r="W35"/>
  <c r="AB37"/>
  <c r="AC36"/>
  <c r="K36"/>
  <c r="G36"/>
  <c r="O36"/>
  <c r="P36"/>
  <c r="B37"/>
  <c r="W36"/>
  <c r="AC37"/>
  <c r="AB38"/>
  <c r="B38"/>
  <c r="K37"/>
  <c r="O37"/>
  <c r="P37"/>
  <c r="G37"/>
  <c r="W37"/>
  <c r="AC38"/>
  <c r="AB39"/>
  <c r="O38"/>
  <c r="P38"/>
  <c r="B39"/>
  <c r="G38"/>
  <c r="K38"/>
  <c r="W38"/>
  <c r="AB40"/>
  <c r="AC39"/>
  <c r="Z51"/>
  <c r="O39"/>
  <c r="P39"/>
  <c r="K39"/>
  <c r="B40"/>
  <c r="G39"/>
  <c r="E51"/>
  <c r="W39"/>
  <c r="AC40"/>
  <c r="AB41"/>
  <c r="O40"/>
  <c r="P40"/>
  <c r="K40"/>
  <c r="B41"/>
  <c r="G40"/>
  <c r="W40"/>
  <c r="AB42"/>
  <c r="AC41"/>
  <c r="B42"/>
  <c r="O41"/>
  <c r="P41"/>
  <c r="G41"/>
  <c r="K41"/>
  <c r="W41"/>
  <c r="AB43"/>
  <c r="AC42"/>
  <c r="O42"/>
  <c r="P42"/>
  <c r="B43"/>
  <c r="K42"/>
  <c r="G42"/>
  <c r="W42"/>
  <c r="AB44"/>
  <c r="AC43"/>
  <c r="K43"/>
  <c r="G43"/>
  <c r="B44"/>
  <c r="O43"/>
  <c r="P43"/>
  <c r="W43"/>
  <c r="AB45"/>
  <c r="AC44"/>
  <c r="O44"/>
  <c r="P44"/>
  <c r="K44"/>
  <c r="B45"/>
  <c r="G44"/>
  <c r="W44"/>
  <c r="AB46"/>
  <c r="AC45"/>
  <c r="K45"/>
  <c r="G45"/>
  <c r="B46"/>
  <c r="O45"/>
  <c r="P45"/>
  <c r="W45"/>
  <c r="AB47"/>
  <c r="AC46"/>
  <c r="K46"/>
  <c r="O46"/>
  <c r="P46"/>
  <c r="G46"/>
  <c r="B47"/>
  <c r="W46"/>
  <c r="AB48"/>
  <c r="AC47"/>
  <c r="K47"/>
  <c r="G47"/>
  <c r="O47"/>
  <c r="P47"/>
  <c r="B48"/>
  <c r="W47"/>
  <c r="AC48"/>
  <c r="AB49"/>
  <c r="AC49"/>
  <c r="Z52"/>
  <c r="K48"/>
  <c r="O48"/>
  <c r="P48"/>
  <c r="G48"/>
  <c r="B49"/>
  <c r="W48"/>
  <c r="O49"/>
  <c r="P49"/>
  <c r="K49"/>
  <c r="G49"/>
  <c r="E52"/>
  <c r="W49"/>
  <c r="L20"/>
  <c r="Q20"/>
  <c r="T20"/>
  <c r="Y20"/>
  <c r="I22"/>
  <c r="L21"/>
  <c r="Q21"/>
  <c r="U20"/>
  <c r="X20"/>
  <c r="T21"/>
  <c r="U21"/>
  <c r="X21"/>
  <c r="AD20"/>
  <c r="L22"/>
  <c r="Q22"/>
  <c r="I23"/>
  <c r="T22"/>
  <c r="U22"/>
  <c r="X22"/>
  <c r="Y21"/>
  <c r="I24"/>
  <c r="L23"/>
  <c r="Q23"/>
  <c r="I25"/>
  <c r="L24"/>
  <c r="Q24"/>
  <c r="AD21"/>
  <c r="Y22"/>
  <c r="AD22"/>
  <c r="T23"/>
  <c r="U23"/>
  <c r="X23"/>
  <c r="T24"/>
  <c r="U24"/>
  <c r="X24"/>
  <c r="I26"/>
  <c r="L25"/>
  <c r="Q25"/>
  <c r="Y23"/>
  <c r="AD23"/>
  <c r="U25"/>
  <c r="X25"/>
  <c r="T25"/>
  <c r="Y24"/>
  <c r="L26"/>
  <c r="Q26"/>
  <c r="I27"/>
  <c r="U26"/>
  <c r="X26"/>
  <c r="T26"/>
  <c r="Y26"/>
  <c r="AD26"/>
  <c r="AD24"/>
  <c r="Y25"/>
  <c r="AD25"/>
  <c r="I28"/>
  <c r="L27"/>
  <c r="Q27"/>
  <c r="U27"/>
  <c r="X27"/>
  <c r="T27"/>
  <c r="Y27"/>
  <c r="AD27"/>
  <c r="L28"/>
  <c r="Q28"/>
  <c r="I29"/>
  <c r="L29"/>
  <c r="Q29"/>
  <c r="I30"/>
  <c r="U28"/>
  <c r="X28"/>
  <c r="T28"/>
  <c r="Y28"/>
  <c r="AD28"/>
  <c r="U29"/>
  <c r="X29"/>
  <c r="T29"/>
  <c r="Y29"/>
  <c r="I31"/>
  <c r="L30"/>
  <c r="Q30"/>
  <c r="T30"/>
  <c r="U30"/>
  <c r="X30"/>
  <c r="L31"/>
  <c r="Q31"/>
  <c r="I32"/>
  <c r="AD29"/>
  <c r="AD50"/>
  <c r="AG50"/>
  <c r="U50"/>
  <c r="I33"/>
  <c r="L32"/>
  <c r="Q32"/>
  <c r="U31"/>
  <c r="X31"/>
  <c r="T31"/>
  <c r="Y30"/>
  <c r="AD30"/>
  <c r="Y31"/>
  <c r="AD31"/>
  <c r="T32"/>
  <c r="U32"/>
  <c r="X32"/>
  <c r="I34"/>
  <c r="L33"/>
  <c r="Q33"/>
  <c r="I35"/>
  <c r="L34"/>
  <c r="Q34"/>
  <c r="Y32"/>
  <c r="AD32"/>
  <c r="T33"/>
  <c r="Y33"/>
  <c r="AD33"/>
  <c r="U33"/>
  <c r="X33"/>
  <c r="T34"/>
  <c r="U34"/>
  <c r="X34"/>
  <c r="L35"/>
  <c r="Q35"/>
  <c r="I36"/>
  <c r="I37"/>
  <c r="L36"/>
  <c r="Q36"/>
  <c r="T35"/>
  <c r="U35"/>
  <c r="X35"/>
  <c r="Y34"/>
  <c r="AD34"/>
  <c r="U36"/>
  <c r="X36"/>
  <c r="T36"/>
  <c r="Y36"/>
  <c r="AD36"/>
  <c r="Y35"/>
  <c r="AD35"/>
  <c r="L37"/>
  <c r="Q37"/>
  <c r="I38"/>
  <c r="T37"/>
  <c r="U37"/>
  <c r="X37"/>
  <c r="L38"/>
  <c r="Q38"/>
  <c r="I39"/>
  <c r="I40"/>
  <c r="L39"/>
  <c r="Q39"/>
  <c r="U38"/>
  <c r="X38"/>
  <c r="T38"/>
  <c r="Y37"/>
  <c r="AD37"/>
  <c r="Y38"/>
  <c r="AD38"/>
  <c r="U39"/>
  <c r="X39"/>
  <c r="T39"/>
  <c r="I41"/>
  <c r="L40"/>
  <c r="Q40"/>
  <c r="Y39"/>
  <c r="I42"/>
  <c r="L41"/>
  <c r="Q41"/>
  <c r="U40"/>
  <c r="X40"/>
  <c r="T40"/>
  <c r="L42"/>
  <c r="Q42"/>
  <c r="I43"/>
  <c r="T41"/>
  <c r="Y41"/>
  <c r="AD41"/>
  <c r="U41"/>
  <c r="X41"/>
  <c r="Y40"/>
  <c r="AD40"/>
  <c r="AD39"/>
  <c r="AD51"/>
  <c r="AG51"/>
  <c r="U51"/>
  <c r="L43"/>
  <c r="Q43"/>
  <c r="I44"/>
  <c r="U42"/>
  <c r="X42"/>
  <c r="T42"/>
  <c r="Y42"/>
  <c r="AD42"/>
  <c r="L44"/>
  <c r="Q44"/>
  <c r="I45"/>
  <c r="U43"/>
  <c r="X43"/>
  <c r="T43"/>
  <c r="T44"/>
  <c r="U44"/>
  <c r="X44"/>
  <c r="L45"/>
  <c r="Q45"/>
  <c r="I46"/>
  <c r="Y43"/>
  <c r="AD43"/>
  <c r="T45"/>
  <c r="U45"/>
  <c r="X45"/>
  <c r="L46"/>
  <c r="Q46"/>
  <c r="I47"/>
  <c r="Y44"/>
  <c r="AD44"/>
  <c r="T46"/>
  <c r="U46"/>
  <c r="X46"/>
  <c r="L47"/>
  <c r="Q47"/>
  <c r="I48"/>
  <c r="Y45"/>
  <c r="AD45"/>
  <c r="U47"/>
  <c r="X47"/>
  <c r="T47"/>
  <c r="Y47"/>
  <c r="AD47"/>
  <c r="I49"/>
  <c r="L49"/>
  <c r="Q49"/>
  <c r="L48"/>
  <c r="Q48"/>
  <c r="Y46"/>
  <c r="AD46"/>
  <c r="U49"/>
  <c r="X49"/>
  <c r="T49"/>
  <c r="Y49"/>
  <c r="T48"/>
  <c r="Y48"/>
  <c r="AD48"/>
  <c r="U48"/>
  <c r="X48"/>
  <c r="AD49"/>
  <c r="AD52"/>
  <c r="AG52"/>
  <c r="U52"/>
</calcChain>
</file>

<file path=xl/sharedStrings.xml><?xml version="1.0" encoding="utf-8"?>
<sst xmlns="http://schemas.openxmlformats.org/spreadsheetml/2006/main" count="339" uniqueCount="108">
  <si>
    <t>ANNO</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</si>
  <si>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</si>
  <si>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</si>
  <si>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</si>
  <si>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</si>
  <si>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</si>
  <si>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</si>
  <si>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</si>
  <si>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</si>
  <si>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</si>
  <si>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</si>
  <si>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</si>
  <si>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</si>
  <si>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</si>
  <si>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</si>
  <si>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</si>
  <si>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</si>
  <si>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</si>
  <si>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</si>
  <si>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</si>
  <si>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</si>
  <si>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</si>
  <si>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</si>
  <si>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</si>
  <si>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</si>
  <si>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</si>
  <si>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</si>
  <si>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</si>
  <si>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</si>
  <si>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</si>
  <si>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</si>
  <si>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X</t>
  </si>
  <si>
    <t>30° ANNO</t>
  </si>
  <si>
    <t>20° ANNO</t>
  </si>
  <si>
    <t>10° ANNO</t>
  </si>
  <si>
    <t>COSTO IMPIANTO CHIAVI IN MANO</t>
  </si>
  <si>
    <t>=</t>
  </si>
  <si>
    <t>POTENZA IMPIANTO kWp</t>
  </si>
  <si>
    <t>RENDIMENTO A kWp</t>
  </si>
  <si>
    <t>ENERGIA AUTOCONSUMATA MOLTIPLICATA PER COSTO DEL KWH IN BOLLETTA</t>
  </si>
  <si>
    <t>CONTRIBUTO  SCAMBIO</t>
  </si>
  <si>
    <t>consumo ≤ 1.800 kWh/anno</t>
  </si>
  <si>
    <t>1.800 kWh/anno &lt; consumo ≤ 2.640 kWh/anno</t>
  </si>
  <si>
    <t>2.640 kWh/anno &lt; consumo ≤ 4.440 kWh/anno</t>
  </si>
  <si>
    <t>consumo &gt; 4.440 kWh/anno</t>
  </si>
  <si>
    <t>[c€/kWh]</t>
  </si>
  <si>
    <t>Cusf</t>
  </si>
  <si>
    <r>
      <t>BOLLETTA ANNUALE SENZA FV</t>
    </r>
    <r>
      <rPr>
        <b/>
        <sz val="14"/>
        <color indexed="36"/>
        <rFont val="Arial"/>
        <family val="2"/>
      </rPr>
      <t xml:space="preserve"> (B)</t>
    </r>
  </si>
  <si>
    <t>B - A - CS</t>
  </si>
  <si>
    <t>RISPARMIO ANNUALE PER AUTOCONSUMO</t>
  </si>
  <si>
    <t>(CS)</t>
  </si>
  <si>
    <t>CONSUMO ANNUALE PER IL COSTO DEL kWh IN BOLLETTA</t>
  </si>
  <si>
    <t>SENZA FV</t>
  </si>
  <si>
    <t>CON FV</t>
  </si>
  <si>
    <r>
      <t xml:space="preserve">consumo annuale kWh </t>
    </r>
    <r>
      <rPr>
        <b/>
        <sz val="18"/>
        <color indexed="36"/>
        <rFont val="Arial"/>
        <family val="2"/>
      </rPr>
      <t>(C)</t>
    </r>
  </si>
  <si>
    <t>TOTALE 30°</t>
  </si>
  <si>
    <t>TOTALE 10°</t>
  </si>
  <si>
    <t>TOTALE 20°</t>
  </si>
  <si>
    <r>
      <t xml:space="preserve">CALCOLO CONTRIBUTO IN SCAMBIO </t>
    </r>
    <r>
      <rPr>
        <b/>
        <sz val="18"/>
        <color indexed="36"/>
        <rFont val="Arial"/>
        <family val="2"/>
      </rPr>
      <t>(CS)</t>
    </r>
  </si>
  <si>
    <t>STIMA DEL</t>
  </si>
  <si>
    <t>residenziale 2013</t>
  </si>
  <si>
    <t>-</t>
  </si>
  <si>
    <r>
      <t>AUTOCONSUMO DA FV</t>
    </r>
    <r>
      <rPr>
        <b/>
        <sz val="18"/>
        <color indexed="36"/>
        <rFont val="Arial"/>
        <family val="2"/>
      </rPr>
      <t xml:space="preserve"> </t>
    </r>
    <r>
      <rPr>
        <b/>
        <sz val="22"/>
        <color indexed="36"/>
        <rFont val="Arial"/>
        <family val="2"/>
      </rPr>
      <t>(A)</t>
    </r>
  </si>
  <si>
    <r>
      <t>PRODUZIONE ANNUA kWh</t>
    </r>
    <r>
      <rPr>
        <b/>
        <sz val="18"/>
        <rFont val="Arial"/>
        <family val="2"/>
      </rPr>
      <t xml:space="preserve"> </t>
    </r>
    <r>
      <rPr>
        <b/>
        <sz val="22"/>
        <color indexed="36"/>
        <rFont val="Arial"/>
        <family val="2"/>
      </rPr>
      <t>(E)</t>
    </r>
  </si>
  <si>
    <t>TOTALE ANNUO kWh</t>
  </si>
  <si>
    <t>kWh SCAMBIATI</t>
  </si>
  <si>
    <t>MOLTIPLICATI PER IL PREZZO DELL'ENERGIA ZONALE</t>
  </si>
  <si>
    <r>
      <t xml:space="preserve">ENERGIA SCAMBIATA CON LA RETE </t>
    </r>
    <r>
      <rPr>
        <b/>
        <sz val="18"/>
        <color indexed="36"/>
        <rFont val="Arial"/>
        <family val="2"/>
      </rPr>
      <t>(ES)</t>
    </r>
  </si>
  <si>
    <r>
      <t xml:space="preserve">TARIFFA RICONOSCIUTA IN BASE AL CONSUMO </t>
    </r>
    <r>
      <rPr>
        <b/>
        <sz val="18"/>
        <color indexed="36"/>
        <rFont val="Arial"/>
        <family val="2"/>
      </rPr>
      <t>(CUsf)</t>
    </r>
  </si>
  <si>
    <r>
      <rPr>
        <b/>
        <sz val="14"/>
        <color indexed="36"/>
        <rFont val="Arial"/>
        <family val="2"/>
      </rPr>
      <t>(Cu)</t>
    </r>
    <r>
      <rPr>
        <b/>
        <sz val="14"/>
        <rFont val="Arial"/>
        <family val="2"/>
      </rPr>
      <t xml:space="preserve"> TOTALE ANNUO</t>
    </r>
  </si>
  <si>
    <t>Cu+ES</t>
  </si>
  <si>
    <t>http://www.fotovoltaiconorditalia.it/mondo-fotovoltaico/scambio-sul-posto-calcolo-con-esempio-pratico</t>
  </si>
  <si>
    <r>
      <t>ENERGIA IMMESSA</t>
    </r>
    <r>
      <rPr>
        <b/>
        <sz val="18"/>
        <color indexed="36"/>
        <rFont val="Arial"/>
        <family val="2"/>
      </rPr>
      <t/>
    </r>
  </si>
  <si>
    <t>ENERGIA PRELEVATA</t>
  </si>
  <si>
    <t xml:space="preserve"> SCHEDA RIENTRO IMPIANTO FOTOVOLTAICO IN SCAMBIO SUL POSTO</t>
  </si>
  <si>
    <t>ATTENZIONE IL CONTRATTO DI SCAMBIO SUL POSTO NON E' FISSO PER 30 ANNI, MA PUO' SUBIRE CAMBIAMENTI ANNUALI, QUINDI LA PRESENTE SCHEDA NON DA ALCUNA GARANZIA DI RENDIMENTO NEL CASO IN CUI LO SCAMBIO SUL POSTO VENGA CAMBIATO O ELIMINATO .</t>
  </si>
  <si>
    <t>Anno 2013</t>
  </si>
  <si>
    <r>
      <t>CU</t>
    </r>
    <r>
      <rPr>
        <b/>
        <vertAlign val="subscript"/>
        <sz val="11"/>
        <color indexed="10"/>
        <rFont val="Calibri"/>
        <family val="2"/>
      </rPr>
      <t xml:space="preserve">Sf
</t>
    </r>
    <r>
      <rPr>
        <b/>
        <sz val="11"/>
        <color indexed="10"/>
        <rFont val="Calibri"/>
        <family val="2"/>
      </rPr>
      <t>[c€/kWh]</t>
    </r>
  </si>
  <si>
    <r>
      <t>CU</t>
    </r>
    <r>
      <rPr>
        <b/>
        <vertAlign val="subscript"/>
        <sz val="11"/>
        <color indexed="10"/>
        <rFont val="Calibri"/>
        <family val="2"/>
      </rPr>
      <t>Sf</t>
    </r>
    <r>
      <rPr>
        <b/>
        <vertAlign val="superscript"/>
        <sz val="11"/>
        <color indexed="10"/>
        <rFont val="Calibri"/>
        <family val="2"/>
      </rPr>
      <t xml:space="preserve">reti
</t>
    </r>
    <r>
      <rPr>
        <b/>
        <sz val="11"/>
        <color indexed="10"/>
        <rFont val="Calibri"/>
        <family val="2"/>
      </rPr>
      <t>[c€/kWh]</t>
    </r>
  </si>
  <si>
    <r>
      <t>CU</t>
    </r>
    <r>
      <rPr>
        <b/>
        <vertAlign val="subscript"/>
        <sz val="11"/>
        <color indexed="10"/>
        <rFont val="Calibri"/>
        <family val="2"/>
      </rPr>
      <t>Sf</t>
    </r>
    <r>
      <rPr>
        <b/>
        <vertAlign val="superscript"/>
        <sz val="11"/>
        <color indexed="10"/>
        <rFont val="Calibri"/>
        <family val="2"/>
      </rPr>
      <t xml:space="preserve">ogs
</t>
    </r>
    <r>
      <rPr>
        <b/>
        <sz val="11"/>
        <color indexed="10"/>
        <rFont val="Calibri"/>
        <family val="2"/>
      </rPr>
      <t>[c€/kWh]</t>
    </r>
  </si>
  <si>
    <t xml:space="preserve">Domestico D2 </t>
  </si>
  <si>
    <t>Domestico D3</t>
  </si>
  <si>
    <t xml:space="preserve">Utenze di illuminazione pubblica BT </t>
  </si>
  <si>
    <t>Utenze in BT per alimentazione delle infrastrutture di ricarica pubblica per veicoli elettrici</t>
  </si>
  <si>
    <t>Altre utenze BT</t>
  </si>
  <si>
    <t>Utenze di illuminazione pubblica MT</t>
  </si>
  <si>
    <t>Altre utenze MT</t>
  </si>
  <si>
    <t>consumo ≤ 4 GWh/mensili</t>
  </si>
  <si>
    <t>4 GWh/mensili &lt; consumo ≤ 8 GWh/mensili</t>
  </si>
  <si>
    <t>8 GWh/mensili &lt; consumo ≤ 12 GWh/mensili</t>
  </si>
  <si>
    <t>consumo &gt; 12 GWh/mensili</t>
  </si>
  <si>
    <t>Utenze AT</t>
  </si>
  <si>
    <t>Utenze AT con tensione inferiore a 380 kV</t>
  </si>
  <si>
    <t>Utenze AT con tensione uguale o superiore a 380 kV</t>
  </si>
  <si>
    <r>
      <t xml:space="preserve">ENERGIA SCAMBIATA MOLTIPLICATA PER IL </t>
    </r>
    <r>
      <rPr>
        <b/>
        <sz val="14"/>
        <color indexed="36"/>
        <rFont val="Arial"/>
        <family val="2"/>
      </rPr>
      <t>CUsf</t>
    </r>
  </si>
  <si>
    <t>Il corrispettivo unitario di scambio forfetario mensile (CUSf,m), espresso in c€/kWh, è pari:</t>
  </si>
  <si>
    <t> nel caso degli impianti alimentati da fonti rinnovabili di potenza fino a 20 kW, alla somma tra il corrispettivo unitario di scambio forfetario mensile relativo alle reti (CUSf,m reti) e il corrispettivo unitario di scambio forfetario mensile relativo agli oneri generali di sistema (CUSf,m ogs):</t>
  </si>
  <si>
    <t>CUSf,m = CUSf,m reti + CUSf,m ogs</t>
  </si>
  <si>
    <r>
      <rPr>
        <b/>
        <sz val="14"/>
        <color indexed="36"/>
        <rFont val="Arial"/>
        <family val="2"/>
      </rPr>
      <t>(EI)</t>
    </r>
    <r>
      <rPr>
        <b/>
        <sz val="14"/>
        <rFont val="Arial"/>
        <family val="2"/>
      </rPr>
      <t xml:space="preserve"> ENERGIA IMMESSA   </t>
    </r>
    <r>
      <rPr>
        <b/>
        <sz val="14"/>
        <color indexed="36"/>
        <rFont val="Arial"/>
        <family val="2"/>
      </rPr>
      <t>(E-A)</t>
    </r>
  </si>
  <si>
    <r>
      <rPr>
        <b/>
        <sz val="14"/>
        <color indexed="36"/>
        <rFont val="Arial"/>
        <family val="2"/>
      </rPr>
      <t>(EP)</t>
    </r>
    <r>
      <rPr>
        <b/>
        <sz val="14"/>
        <rFont val="Arial"/>
        <family val="2"/>
      </rPr>
      <t xml:space="preserve"> ENERGIA PRELEVATA </t>
    </r>
    <r>
      <rPr>
        <b/>
        <sz val="14"/>
        <color indexed="36"/>
        <rFont val="Arial"/>
        <family val="2"/>
      </rPr>
      <t>(C-A)</t>
    </r>
    <r>
      <rPr>
        <b/>
        <sz val="14"/>
        <rFont val="Arial"/>
        <family val="2"/>
      </rPr>
      <t xml:space="preserve"> </t>
    </r>
  </si>
  <si>
    <r>
      <rPr>
        <b/>
        <sz val="14"/>
        <color indexed="36"/>
        <rFont val="Arial"/>
        <family val="2"/>
      </rPr>
      <t>(ES)</t>
    </r>
    <r>
      <rPr>
        <b/>
        <sz val="14"/>
        <color indexed="30"/>
        <rFont val="Arial"/>
        <family val="2"/>
      </rPr>
      <t xml:space="preserve"> MINORE tra </t>
    </r>
    <r>
      <rPr>
        <b/>
        <sz val="14"/>
        <color indexed="36"/>
        <rFont val="Arial"/>
        <family val="2"/>
      </rPr>
      <t>(I ; P)</t>
    </r>
  </si>
  <si>
    <t>Valore ES</t>
  </si>
  <si>
    <t>Inc. Fisc.</t>
  </si>
  <si>
    <t>Rsparmio Energia</t>
  </si>
  <si>
    <t>Prezzo Energia</t>
  </si>
  <si>
    <t xml:space="preserve">CONTO ENERGETICO ANNUALE </t>
  </si>
  <si>
    <t>MODIFICARE SOLO I CAMPI EVIDENZIATI IN GIALLO!!!</t>
  </si>
  <si>
    <t>LINK ESEMPIO PRATICO DI CALCOLO</t>
  </si>
</sst>
</file>

<file path=xl/styles.xml><?xml version="1.0" encoding="utf-8"?>
<styleSheet xmlns="http://schemas.openxmlformats.org/spreadsheetml/2006/main">
  <numFmts count="5">
    <numFmt numFmtId="164" formatCode="&quot;€&quot;\ #,##0.00"/>
    <numFmt numFmtId="167" formatCode="0.000"/>
    <numFmt numFmtId="169" formatCode="&quot;€&quot;\ #,##0.0000"/>
    <numFmt numFmtId="170" formatCode="&quot;€&quot;\ #,##0"/>
    <numFmt numFmtId="177" formatCode="#,##0.000"/>
  </numFmts>
  <fonts count="56">
    <font>
      <sz val="10"/>
      <name val="Arial"/>
    </font>
    <font>
      <sz val="8"/>
      <name val="Arial"/>
      <family val="2"/>
    </font>
    <font>
      <b/>
      <sz val="18"/>
      <name val="Arial"/>
      <family val="2"/>
    </font>
    <font>
      <b/>
      <sz val="22"/>
      <name val="Arial"/>
      <family val="2"/>
    </font>
    <font>
      <b/>
      <sz val="24"/>
      <name val="Arial"/>
      <family val="2"/>
    </font>
    <font>
      <sz val="10"/>
      <name val="Arial"/>
      <family val="2"/>
    </font>
    <font>
      <b/>
      <sz val="12"/>
      <name val="Arial"/>
      <family val="2"/>
    </font>
    <font>
      <sz val="16"/>
      <name val="Arial"/>
      <family val="2"/>
    </font>
    <font>
      <b/>
      <sz val="14"/>
      <name val="Arial"/>
      <family val="2"/>
    </font>
    <font>
      <b/>
      <sz val="22"/>
      <color indexed="36"/>
      <name val="Arial"/>
      <family val="2"/>
    </font>
    <font>
      <b/>
      <sz val="18"/>
      <color indexed="36"/>
      <name val="Arial"/>
      <family val="2"/>
    </font>
    <font>
      <sz val="22"/>
      <name val="Arial"/>
      <family val="2"/>
    </font>
    <font>
      <b/>
      <sz val="18"/>
      <name val="Calibri"/>
      <family val="2"/>
    </font>
    <font>
      <b/>
      <sz val="14"/>
      <color indexed="36"/>
      <name val="Arial"/>
      <family val="2"/>
    </font>
    <font>
      <b/>
      <sz val="11"/>
      <name val="Arial"/>
      <family val="2"/>
    </font>
    <font>
      <b/>
      <sz val="26"/>
      <name val="Arial"/>
      <family val="2"/>
    </font>
    <font>
      <b/>
      <sz val="16"/>
      <name val="Arial"/>
      <family val="2"/>
    </font>
    <font>
      <b/>
      <sz val="11"/>
      <color indexed="10"/>
      <name val="Calibri"/>
      <family val="2"/>
    </font>
    <font>
      <b/>
      <vertAlign val="subscript"/>
      <sz val="11"/>
      <color indexed="10"/>
      <name val="Calibri"/>
      <family val="2"/>
    </font>
    <font>
      <b/>
      <vertAlign val="superscript"/>
      <sz val="11"/>
      <color indexed="10"/>
      <name val="Calibri"/>
      <family val="2"/>
    </font>
    <font>
      <b/>
      <sz val="14"/>
      <color indexed="30"/>
      <name val="Arial"/>
      <family val="2"/>
    </font>
    <font>
      <b/>
      <sz val="14"/>
      <color indexed="36"/>
      <name val="Arial"/>
      <family val="2"/>
    </font>
    <font>
      <u/>
      <sz val="10"/>
      <color theme="10"/>
      <name val="Arial"/>
      <family val="2"/>
    </font>
    <font>
      <b/>
      <sz val="16"/>
      <color rgb="FF7030A0"/>
      <name val="Arial"/>
      <family val="2"/>
    </font>
    <font>
      <b/>
      <sz val="16"/>
      <color rgb="FFFF0000"/>
      <name val="Arial"/>
      <family val="2"/>
    </font>
    <font>
      <b/>
      <sz val="14"/>
      <color theme="4"/>
      <name val="Arial"/>
      <family val="2"/>
    </font>
    <font>
      <b/>
      <sz val="18"/>
      <color rgb="FF000000"/>
      <name val="Calibri"/>
      <family val="2"/>
    </font>
    <font>
      <b/>
      <sz val="18"/>
      <color theme="3" tint="0.39997558519241921"/>
      <name val="Calibri"/>
      <family val="2"/>
    </font>
    <font>
      <sz val="16"/>
      <color theme="3"/>
      <name val="Arial"/>
      <family val="2"/>
    </font>
    <font>
      <sz val="16"/>
      <color rgb="FFC00000"/>
      <name val="Arial"/>
      <family val="2"/>
    </font>
    <font>
      <sz val="16"/>
      <color rgb="FF0070C0"/>
      <name val="Arial"/>
      <family val="2"/>
    </font>
    <font>
      <b/>
      <sz val="11"/>
      <color rgb="FFFF0000"/>
      <name val="Calibri"/>
      <family val="2"/>
      <scheme val="minor"/>
    </font>
    <font>
      <b/>
      <i/>
      <sz val="11"/>
      <color theme="1"/>
      <name val="Calibri"/>
      <family val="2"/>
      <scheme val="minor"/>
    </font>
    <font>
      <b/>
      <sz val="11"/>
      <color theme="1"/>
      <name val="Calibri"/>
      <family val="2"/>
      <scheme val="minor"/>
    </font>
    <font>
      <sz val="11"/>
      <color rgb="FFFF0000"/>
      <name val="Calibri"/>
      <family val="2"/>
      <scheme val="minor"/>
    </font>
    <font>
      <b/>
      <sz val="16"/>
      <color theme="3"/>
      <name val="Arial"/>
      <family val="2"/>
    </font>
    <font>
      <b/>
      <sz val="14"/>
      <color rgb="FF00B0F0"/>
      <name val="Arial"/>
      <family val="2"/>
    </font>
    <font>
      <b/>
      <sz val="14"/>
      <color theme="3" tint="0.39997558519241921"/>
      <name val="Arial"/>
      <family val="2"/>
    </font>
    <font>
      <b/>
      <sz val="16"/>
      <color rgb="FFC00000"/>
      <name val="Arial"/>
      <family val="2"/>
    </font>
    <font>
      <b/>
      <sz val="18"/>
      <color rgb="FF00B050"/>
      <name val="Arial"/>
      <family val="2"/>
    </font>
    <font>
      <b/>
      <sz val="22"/>
      <color rgb="FFC00000"/>
      <name val="Arial"/>
      <family val="2"/>
    </font>
    <font>
      <b/>
      <sz val="10"/>
      <color rgb="FFFF0000"/>
      <name val="Arial"/>
      <family val="2"/>
    </font>
    <font>
      <b/>
      <sz val="32"/>
      <color rgb="FF002060"/>
      <name val="Arial"/>
      <family val="2"/>
    </font>
    <font>
      <b/>
      <sz val="18"/>
      <color rgb="FF7030A0"/>
      <name val="Arial"/>
      <family val="2"/>
    </font>
    <font>
      <b/>
      <sz val="18"/>
      <color theme="4"/>
      <name val="Arial"/>
      <family val="2"/>
    </font>
    <font>
      <b/>
      <sz val="18"/>
      <color rgb="FFC00000"/>
      <name val="Arial"/>
      <family val="2"/>
    </font>
    <font>
      <b/>
      <sz val="14"/>
      <color rgb="FFC00000"/>
      <name val="Arial"/>
      <family val="2"/>
    </font>
    <font>
      <b/>
      <sz val="16"/>
      <color rgb="FF00B050"/>
      <name val="Arial"/>
      <family val="2"/>
    </font>
    <font>
      <b/>
      <sz val="16"/>
      <color theme="4"/>
      <name val="Arial"/>
      <family val="2"/>
    </font>
    <font>
      <b/>
      <sz val="14"/>
      <color rgb="FF00B050"/>
      <name val="Arial"/>
      <family val="2"/>
    </font>
    <font>
      <b/>
      <sz val="28"/>
      <color rgb="FFC00000"/>
      <name val="Arial"/>
      <family val="2"/>
    </font>
    <font>
      <b/>
      <sz val="22"/>
      <color rgb="FF7030A0"/>
      <name val="Arial"/>
      <family val="2"/>
    </font>
    <font>
      <b/>
      <sz val="14"/>
      <color rgb="FFFF0000"/>
      <name val="Arial"/>
      <family val="2"/>
    </font>
    <font>
      <b/>
      <sz val="14"/>
      <color theme="3"/>
      <name val="Arial"/>
      <family val="2"/>
    </font>
    <font>
      <b/>
      <sz val="14"/>
      <color rgb="FF7030A0"/>
      <name val="Arial"/>
      <family val="2"/>
    </font>
    <font>
      <b/>
      <sz val="14"/>
      <color rgb="FF0070C0"/>
      <name val="Arial"/>
      <family val="2"/>
    </font>
  </fonts>
  <fills count="17">
    <fill>
      <patternFill patternType="none"/>
    </fill>
    <fill>
      <patternFill patternType="gray125"/>
    </fill>
    <fill>
      <gradientFill type="path" left="0.5" right="0.5" top="0.5" bottom="0.5">
        <stop position="0">
          <color theme="0"/>
        </stop>
        <stop position="1">
          <color theme="9" tint="0.59999389629810485"/>
        </stop>
      </gradientFill>
    </fill>
    <fill>
      <patternFill patternType="solid">
        <fgColor theme="6" tint="0.79998168889431442"/>
        <bgColor indexed="9"/>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9"/>
      </patternFill>
    </fill>
    <fill>
      <patternFill patternType="solid">
        <fgColor theme="0"/>
        <bgColor indexed="64"/>
      </patternFill>
    </fill>
    <fill>
      <patternFill patternType="solid">
        <fgColor rgb="FFFFFF66"/>
        <bgColor indexed="64"/>
      </patternFill>
    </fill>
    <fill>
      <patternFill patternType="solid">
        <fgColor rgb="FFFFC000"/>
        <bgColor indexed="64"/>
      </patternFill>
    </fill>
    <fill>
      <patternFill patternType="solid">
        <fgColor theme="8" tint="0.79998168889431442"/>
        <bgColor indexed="9"/>
      </patternFill>
    </fill>
    <fill>
      <patternFill patternType="solid">
        <fgColor rgb="FFFFFF00"/>
        <bgColor indexed="64"/>
      </patternFill>
    </fill>
    <fill>
      <gradientFill degree="90">
        <stop position="0">
          <color theme="0"/>
        </stop>
        <stop position="1">
          <color theme="4" tint="0.59999389629810485"/>
        </stop>
      </gradientFill>
    </fill>
    <fill>
      <gradientFill type="path" left="0.5" right="0.5" top="0.5" bottom="0.5">
        <stop position="0">
          <color theme="4" tint="0.80001220740379042"/>
        </stop>
        <stop position="1">
          <color theme="4" tint="0.40000610370189521"/>
        </stop>
      </gradientFill>
    </fill>
    <fill>
      <patternFill patternType="solid">
        <fgColor theme="0" tint="-0.14999847407452621"/>
        <bgColor indexed="9"/>
      </patternFill>
    </fill>
    <fill>
      <patternFill patternType="solid">
        <fgColor rgb="FFFFFF00"/>
        <bgColor indexed="9"/>
      </patternFill>
    </fill>
    <fill>
      <patternFill patternType="solid">
        <fgColor theme="9" tint="0.79998168889431442"/>
        <bgColor indexed="9"/>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301">
    <xf numFmtId="0" fontId="0" fillId="0" borderId="0" xfId="0"/>
    <xf numFmtId="0" fontId="0" fillId="0" borderId="0" xfId="0" applyAlignment="1">
      <alignment horizontal="center"/>
    </xf>
    <xf numFmtId="0" fontId="0" fillId="0" borderId="0" xfId="0" applyAlignment="1">
      <alignment horizontal="center" vertical="center" wrapText="1"/>
    </xf>
    <xf numFmtId="1" fontId="7" fillId="2" borderId="1" xfId="0" applyNumberFormat="1" applyFont="1" applyFill="1" applyBorder="1" applyAlignment="1">
      <alignment horizontal="center" vertical="center"/>
    </xf>
    <xf numFmtId="0" fontId="11" fillId="0" borderId="0" xfId="0" applyFont="1"/>
    <xf numFmtId="0" fontId="5" fillId="0" borderId="0" xfId="0" applyFont="1"/>
    <xf numFmtId="1" fontId="7" fillId="0" borderId="1" xfId="0" applyNumberFormat="1" applyFont="1" applyFill="1" applyBorder="1" applyAlignment="1">
      <alignment horizontal="center" vertical="center"/>
    </xf>
    <xf numFmtId="1" fontId="7" fillId="3" borderId="2"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164" fontId="7" fillId="3" borderId="1" xfId="0" applyNumberFormat="1" applyFont="1" applyFill="1" applyBorder="1" applyAlignment="1">
      <alignment horizontal="center" vertical="center"/>
    </xf>
    <xf numFmtId="164" fontId="23" fillId="3" borderId="3" xfId="0" applyNumberFormat="1" applyFont="1" applyFill="1" applyBorder="1" applyAlignment="1">
      <alignment horizontal="center" vertical="center" wrapText="1"/>
    </xf>
    <xf numFmtId="164" fontId="23" fillId="3" borderId="3" xfId="0" applyNumberFormat="1" applyFont="1" applyFill="1" applyBorder="1" applyAlignment="1">
      <alignment horizontal="center" vertical="center"/>
    </xf>
    <xf numFmtId="1" fontId="7" fillId="3" borderId="4" xfId="0" applyNumberFormat="1" applyFont="1" applyFill="1" applyBorder="1" applyAlignment="1">
      <alignment horizontal="center" vertical="center"/>
    </xf>
    <xf numFmtId="164" fontId="7" fillId="3" borderId="4" xfId="0" applyNumberFormat="1" applyFont="1" applyFill="1" applyBorder="1" applyAlignment="1">
      <alignment horizontal="center" vertical="center"/>
    </xf>
    <xf numFmtId="1" fontId="7" fillId="2" borderId="5" xfId="0" applyNumberFormat="1" applyFont="1" applyFill="1" applyBorder="1" applyAlignment="1">
      <alignment horizontal="center" vertical="center"/>
    </xf>
    <xf numFmtId="1" fontId="7" fillId="2" borderId="4" xfId="0" applyNumberFormat="1" applyFont="1" applyFill="1" applyBorder="1" applyAlignment="1">
      <alignment horizontal="center" vertical="center"/>
    </xf>
    <xf numFmtId="167" fontId="7" fillId="0" borderId="1" xfId="0" applyNumberFormat="1" applyFont="1" applyFill="1" applyBorder="1" applyAlignment="1">
      <alignment horizontal="center" vertical="center"/>
    </xf>
    <xf numFmtId="1" fontId="7" fillId="0" borderId="4" xfId="0" applyNumberFormat="1" applyFont="1" applyFill="1" applyBorder="1" applyAlignment="1">
      <alignment horizontal="center" vertical="center"/>
    </xf>
    <xf numFmtId="167" fontId="7" fillId="0" borderId="4"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4" borderId="6" xfId="0" applyFont="1" applyFill="1" applyBorder="1" applyAlignment="1">
      <alignment horizontal="center" vertical="center"/>
    </xf>
    <xf numFmtId="164" fontId="24" fillId="2" borderId="1" xfId="0" applyNumberFormat="1" applyFont="1" applyFill="1" applyBorder="1" applyAlignment="1">
      <alignment horizontal="center" vertical="center"/>
    </xf>
    <xf numFmtId="164" fontId="24" fillId="2" borderId="4" xfId="0" applyNumberFormat="1" applyFont="1" applyFill="1" applyBorder="1" applyAlignment="1">
      <alignment horizontal="center" vertical="center"/>
    </xf>
    <xf numFmtId="164" fontId="25" fillId="5" borderId="7" xfId="0" applyNumberFormat="1" applyFont="1" applyFill="1" applyBorder="1" applyAlignment="1">
      <alignment vertical="center"/>
    </xf>
    <xf numFmtId="164" fontId="25" fillId="5" borderId="8" xfId="0" applyNumberFormat="1" applyFont="1" applyFill="1" applyBorder="1" applyAlignment="1">
      <alignment vertical="center"/>
    </xf>
    <xf numFmtId="164" fontId="25" fillId="5" borderId="9" xfId="0" applyNumberFormat="1" applyFont="1" applyFill="1" applyBorder="1" applyAlignment="1">
      <alignment vertical="center"/>
    </xf>
    <xf numFmtId="164" fontId="25" fillId="5" borderId="10" xfId="0" applyNumberFormat="1" applyFont="1" applyFill="1" applyBorder="1" applyAlignment="1">
      <alignment vertical="center"/>
    </xf>
    <xf numFmtId="164" fontId="25" fillId="5" borderId="0" xfId="0" applyNumberFormat="1" applyFont="1" applyFill="1" applyBorder="1" applyAlignment="1">
      <alignment vertical="center"/>
    </xf>
    <xf numFmtId="164" fontId="25" fillId="5" borderId="11" xfId="0" applyNumberFormat="1" applyFont="1" applyFill="1" applyBorder="1" applyAlignment="1">
      <alignment vertical="center"/>
    </xf>
    <xf numFmtId="0" fontId="12" fillId="0" borderId="1" xfId="0" applyFont="1" applyFill="1" applyBorder="1" applyAlignment="1">
      <alignment horizontal="center" vertical="center" wrapText="1" readingOrder="1"/>
    </xf>
    <xf numFmtId="0" fontId="26" fillId="0" borderId="1" xfId="0" applyFont="1" applyFill="1" applyBorder="1" applyAlignment="1">
      <alignment horizontal="center" vertical="center" wrapText="1" readingOrder="1"/>
    </xf>
    <xf numFmtId="0" fontId="27" fillId="0" borderId="1" xfId="0" applyFont="1" applyFill="1" applyBorder="1" applyAlignment="1">
      <alignment horizontal="center" vertical="center" wrapText="1" readingOrder="1"/>
    </xf>
    <xf numFmtId="164" fontId="25" fillId="5" borderId="12" xfId="0" applyNumberFormat="1" applyFont="1" applyFill="1" applyBorder="1" applyAlignment="1">
      <alignment vertical="center"/>
    </xf>
    <xf numFmtId="164" fontId="25" fillId="5" borderId="13" xfId="0" applyNumberFormat="1" applyFont="1" applyFill="1" applyBorder="1" applyAlignment="1">
      <alignment vertical="center"/>
    </xf>
    <xf numFmtId="164" fontId="25" fillId="5" borderId="14" xfId="0" applyNumberFormat="1" applyFont="1" applyFill="1" applyBorder="1" applyAlignment="1">
      <alignment vertical="center"/>
    </xf>
    <xf numFmtId="1" fontId="7" fillId="6" borderId="5" xfId="0" applyNumberFormat="1" applyFont="1" applyFill="1" applyBorder="1" applyAlignment="1">
      <alignment horizontal="center" vertical="center"/>
    </xf>
    <xf numFmtId="1" fontId="7" fillId="6" borderId="1" xfId="0" applyNumberFormat="1" applyFont="1" applyFill="1" applyBorder="1" applyAlignment="1">
      <alignment horizontal="center" vertical="center"/>
    </xf>
    <xf numFmtId="3" fontId="28" fillId="6" borderId="1" xfId="0" applyNumberFormat="1" applyFont="1" applyFill="1" applyBorder="1" applyAlignment="1">
      <alignment horizontal="center" vertical="center"/>
    </xf>
    <xf numFmtId="3" fontId="29" fillId="6" borderId="6" xfId="0" applyNumberFormat="1" applyFont="1" applyFill="1" applyBorder="1" applyAlignment="1">
      <alignment horizontal="center" vertical="center"/>
    </xf>
    <xf numFmtId="3" fontId="30" fillId="6" borderId="1" xfId="0" applyNumberFormat="1" applyFont="1" applyFill="1" applyBorder="1" applyAlignment="1">
      <alignment horizontal="center" vertical="center"/>
    </xf>
    <xf numFmtId="1" fontId="7" fillId="6" borderId="15" xfId="0" applyNumberFormat="1" applyFont="1" applyFill="1" applyBorder="1" applyAlignment="1">
      <alignment horizontal="center" vertical="center"/>
    </xf>
    <xf numFmtId="1" fontId="7" fillId="6" borderId="4" xfId="0" applyNumberFormat="1" applyFont="1" applyFill="1" applyBorder="1" applyAlignment="1">
      <alignment horizontal="center" vertical="center"/>
    </xf>
    <xf numFmtId="3" fontId="28" fillId="6" borderId="4" xfId="0" applyNumberFormat="1" applyFont="1" applyFill="1" applyBorder="1" applyAlignment="1">
      <alignment horizontal="center" vertical="center"/>
    </xf>
    <xf numFmtId="3" fontId="29" fillId="6" borderId="16" xfId="0" applyNumberFormat="1" applyFont="1" applyFill="1" applyBorder="1" applyAlignment="1">
      <alignment horizontal="center" vertical="center"/>
    </xf>
    <xf numFmtId="3" fontId="30" fillId="6" borderId="4" xfId="0" applyNumberFormat="1" applyFont="1" applyFill="1" applyBorder="1" applyAlignment="1">
      <alignment horizontal="center" vertical="center"/>
    </xf>
    <xf numFmtId="0" fontId="22" fillId="0" borderId="0" xfId="1" applyAlignment="1" applyProtection="1"/>
    <xf numFmtId="0" fontId="7" fillId="0" borderId="0" xfId="0" applyFont="1"/>
    <xf numFmtId="177" fontId="7" fillId="2" borderId="1" xfId="0" applyNumberFormat="1" applyFont="1" applyFill="1" applyBorder="1" applyAlignment="1">
      <alignment horizontal="center" vertical="center"/>
    </xf>
    <xf numFmtId="177" fontId="7" fillId="2" borderId="4" xfId="0" applyNumberFormat="1" applyFont="1" applyFill="1" applyBorder="1" applyAlignment="1">
      <alignment horizontal="center" vertical="center"/>
    </xf>
    <xf numFmtId="177" fontId="7" fillId="3" borderId="1" xfId="0" applyNumberFormat="1" applyFont="1" applyFill="1" applyBorder="1" applyAlignment="1">
      <alignment horizontal="center" vertical="center"/>
    </xf>
    <xf numFmtId="177" fontId="7" fillId="3" borderId="4" xfId="0" applyNumberFormat="1" applyFont="1" applyFill="1" applyBorder="1" applyAlignment="1">
      <alignment horizontal="center" vertical="center"/>
    </xf>
    <xf numFmtId="177" fontId="29" fillId="6" borderId="1" xfId="0" applyNumberFormat="1" applyFont="1" applyFill="1" applyBorder="1" applyAlignment="1">
      <alignment horizontal="center" vertical="center"/>
    </xf>
    <xf numFmtId="177" fontId="29" fillId="6" borderId="4" xfId="0" applyNumberFormat="1" applyFont="1" applyFill="1" applyBorder="1" applyAlignment="1">
      <alignment horizontal="center" vertical="center"/>
    </xf>
    <xf numFmtId="0" fontId="0" fillId="7" borderId="0" xfId="0" applyFill="1"/>
    <xf numFmtId="0" fontId="31" fillId="7" borderId="15"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32" fillId="8" borderId="18" xfId="0" applyFont="1" applyFill="1" applyBorder="1" applyAlignment="1">
      <alignment vertical="center"/>
    </xf>
    <xf numFmtId="0" fontId="33" fillId="8" borderId="19" xfId="0" applyFont="1" applyFill="1" applyBorder="1" applyAlignment="1">
      <alignment horizontal="right" vertical="center"/>
    </xf>
    <xf numFmtId="167" fontId="34" fillId="8" borderId="5" xfId="0" applyNumberFormat="1" applyFont="1" applyFill="1" applyBorder="1" applyAlignment="1">
      <alignment horizontal="center" vertical="center"/>
    </xf>
    <xf numFmtId="167" fontId="34" fillId="8" borderId="1" xfId="0" applyNumberFormat="1" applyFont="1" applyFill="1" applyBorder="1" applyAlignment="1">
      <alignment horizontal="center" vertical="center"/>
    </xf>
    <xf numFmtId="167" fontId="34" fillId="8" borderId="3" xfId="0" applyNumberFormat="1" applyFont="1" applyFill="1" applyBorder="1" applyAlignment="1">
      <alignment horizontal="center" vertical="center"/>
    </xf>
    <xf numFmtId="0" fontId="33" fillId="8" borderId="20" xfId="0" applyFont="1" applyFill="1" applyBorder="1" applyAlignment="1">
      <alignment horizontal="right" vertical="center"/>
    </xf>
    <xf numFmtId="167" fontId="34" fillId="8" borderId="15" xfId="0" applyNumberFormat="1" applyFont="1" applyFill="1" applyBorder="1" applyAlignment="1">
      <alignment horizontal="center" vertical="center"/>
    </xf>
    <xf numFmtId="167" fontId="34" fillId="8" borderId="4" xfId="0" applyNumberFormat="1" applyFont="1" applyFill="1" applyBorder="1" applyAlignment="1">
      <alignment horizontal="center" vertical="center"/>
    </xf>
    <xf numFmtId="167" fontId="34" fillId="8" borderId="17" xfId="0" applyNumberFormat="1" applyFont="1" applyFill="1" applyBorder="1" applyAlignment="1">
      <alignment horizontal="center" vertical="center"/>
    </xf>
    <xf numFmtId="0" fontId="32" fillId="9" borderId="18" xfId="0" applyFont="1" applyFill="1" applyBorder="1" applyAlignment="1">
      <alignment vertical="center"/>
    </xf>
    <xf numFmtId="0" fontId="33" fillId="9" borderId="19" xfId="0" applyFont="1" applyFill="1" applyBorder="1" applyAlignment="1">
      <alignment horizontal="right" vertical="center"/>
    </xf>
    <xf numFmtId="167" fontId="34" fillId="9" borderId="5" xfId="0" applyNumberFormat="1" applyFont="1" applyFill="1" applyBorder="1" applyAlignment="1">
      <alignment horizontal="center" vertical="center"/>
    </xf>
    <xf numFmtId="167" fontId="34" fillId="9" borderId="1" xfId="0" applyNumberFormat="1" applyFont="1" applyFill="1" applyBorder="1" applyAlignment="1">
      <alignment horizontal="center" vertical="center"/>
    </xf>
    <xf numFmtId="167" fontId="34" fillId="9" borderId="3" xfId="0" applyNumberFormat="1" applyFont="1" applyFill="1" applyBorder="1" applyAlignment="1">
      <alignment horizontal="center" vertical="center"/>
    </xf>
    <xf numFmtId="0" fontId="33" fillId="9" borderId="20" xfId="0" applyFont="1" applyFill="1" applyBorder="1" applyAlignment="1">
      <alignment horizontal="right" vertical="center"/>
    </xf>
    <xf numFmtId="167" fontId="34" fillId="9" borderId="15" xfId="0" applyNumberFormat="1" applyFont="1" applyFill="1" applyBorder="1" applyAlignment="1">
      <alignment horizontal="center" vertical="center"/>
    </xf>
    <xf numFmtId="167" fontId="34" fillId="9" borderId="4" xfId="0" applyNumberFormat="1" applyFont="1" applyFill="1" applyBorder="1" applyAlignment="1">
      <alignment horizontal="center" vertical="center"/>
    </xf>
    <xf numFmtId="167" fontId="34" fillId="9" borderId="17" xfId="0" applyNumberFormat="1" applyFont="1" applyFill="1" applyBorder="1" applyAlignment="1">
      <alignment horizontal="center" vertical="center"/>
    </xf>
    <xf numFmtId="0" fontId="33" fillId="8" borderId="21" xfId="0" applyFont="1" applyFill="1" applyBorder="1" applyAlignment="1">
      <alignment vertical="center"/>
    </xf>
    <xf numFmtId="167" fontId="34" fillId="8" borderId="22" xfId="0" applyNumberFormat="1" applyFont="1" applyFill="1" applyBorder="1" applyAlignment="1">
      <alignment horizontal="center" vertical="center"/>
    </xf>
    <xf numFmtId="167" fontId="34" fillId="8" borderId="23" xfId="0" applyNumberFormat="1" applyFont="1" applyFill="1" applyBorder="1" applyAlignment="1">
      <alignment horizontal="center" vertical="center"/>
    </xf>
    <xf numFmtId="167" fontId="34" fillId="8" borderId="24" xfId="0" applyNumberFormat="1" applyFont="1" applyFill="1" applyBorder="1" applyAlignment="1">
      <alignment horizontal="center" vertical="center"/>
    </xf>
    <xf numFmtId="0" fontId="33" fillId="9" borderId="21" xfId="0" applyFont="1" applyFill="1" applyBorder="1" applyAlignment="1">
      <alignment vertical="center"/>
    </xf>
    <xf numFmtId="167" fontId="34" fillId="9" borderId="22" xfId="0" applyNumberFormat="1" applyFont="1" applyFill="1" applyBorder="1" applyAlignment="1">
      <alignment horizontal="center" vertical="center"/>
    </xf>
    <xf numFmtId="167" fontId="34" fillId="9" borderId="23" xfId="0" applyNumberFormat="1" applyFont="1" applyFill="1" applyBorder="1" applyAlignment="1">
      <alignment horizontal="center" vertical="center"/>
    </xf>
    <xf numFmtId="167" fontId="34" fillId="9" borderId="24" xfId="0" applyNumberFormat="1" applyFont="1" applyFill="1" applyBorder="1" applyAlignment="1">
      <alignment horizontal="center" vertical="center"/>
    </xf>
    <xf numFmtId="0" fontId="8" fillId="5" borderId="8" xfId="0" applyFont="1" applyFill="1" applyBorder="1" applyAlignment="1">
      <alignment horizontal="center" vertical="center"/>
    </xf>
    <xf numFmtId="164" fontId="35" fillId="3" borderId="3" xfId="0" applyNumberFormat="1" applyFont="1" applyFill="1" applyBorder="1" applyAlignment="1">
      <alignment horizontal="center" vertical="center"/>
    </xf>
    <xf numFmtId="0" fontId="7" fillId="4" borderId="25" xfId="0" applyFont="1" applyFill="1" applyBorder="1" applyAlignment="1">
      <alignment horizontal="center" vertical="center"/>
    </xf>
    <xf numFmtId="164" fontId="36" fillId="5" borderId="1" xfId="0" applyNumberFormat="1" applyFont="1" applyFill="1" applyBorder="1" applyAlignment="1">
      <alignment horizontal="center" vertical="center"/>
    </xf>
    <xf numFmtId="164" fontId="37" fillId="5" borderId="1" xfId="0" applyNumberFormat="1" applyFont="1" applyFill="1" applyBorder="1" applyAlignment="1">
      <alignment horizontal="center" vertical="center"/>
    </xf>
    <xf numFmtId="164" fontId="38" fillId="6" borderId="3" xfId="0" applyNumberFormat="1" applyFont="1" applyFill="1" applyBorder="1" applyAlignment="1">
      <alignment horizontal="center" vertical="center"/>
    </xf>
    <xf numFmtId="164" fontId="38" fillId="6" borderId="17" xfId="0" applyNumberFormat="1" applyFont="1" applyFill="1" applyBorder="1" applyAlignment="1">
      <alignment horizontal="center" vertical="center"/>
    </xf>
    <xf numFmtId="164" fontId="37" fillId="5" borderId="48" xfId="0" applyNumberFormat="1" applyFont="1" applyFill="1" applyBorder="1" applyAlignment="1">
      <alignment horizontal="center" vertical="center"/>
    </xf>
    <xf numFmtId="164" fontId="37" fillId="5" borderId="49" xfId="0" applyNumberFormat="1" applyFont="1" applyFill="1" applyBorder="1" applyAlignment="1">
      <alignment horizontal="center" vertical="center"/>
    </xf>
    <xf numFmtId="164" fontId="37" fillId="5" borderId="50" xfId="0" applyNumberFormat="1" applyFont="1" applyFill="1" applyBorder="1" applyAlignment="1">
      <alignment horizontal="center" vertical="center"/>
    </xf>
    <xf numFmtId="169" fontId="45" fillId="11" borderId="27" xfId="0" applyNumberFormat="1" applyFont="1" applyFill="1" applyBorder="1" applyAlignment="1">
      <alignment horizontal="center" vertical="center"/>
    </xf>
    <xf numFmtId="169" fontId="45" fillId="11" borderId="34" xfId="0" applyNumberFormat="1" applyFont="1" applyFill="1" applyBorder="1" applyAlignment="1">
      <alignment horizontal="center" vertical="center"/>
    </xf>
    <xf numFmtId="169" fontId="45" fillId="11" borderId="31" xfId="0" applyNumberFormat="1" applyFont="1" applyFill="1" applyBorder="1" applyAlignment="1">
      <alignment horizontal="center" vertical="center"/>
    </xf>
    <xf numFmtId="169" fontId="45" fillId="11" borderId="37" xfId="0" applyNumberFormat="1" applyFont="1" applyFill="1" applyBorder="1" applyAlignment="1">
      <alignment horizontal="center" vertical="center"/>
    </xf>
    <xf numFmtId="169" fontId="45" fillId="7" borderId="5" xfId="0" applyNumberFormat="1" applyFont="1" applyFill="1" applyBorder="1" applyAlignment="1">
      <alignment horizontal="center" vertical="center"/>
    </xf>
    <xf numFmtId="169" fontId="45" fillId="7"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9" fontId="45" fillId="11" borderId="42" xfId="0" applyNumberFormat="1" applyFont="1" applyFill="1" applyBorder="1" applyAlignment="1">
      <alignment horizontal="center" vertical="center"/>
    </xf>
    <xf numFmtId="0" fontId="45" fillId="11" borderId="44" xfId="0" applyFont="1" applyFill="1" applyBorder="1" applyAlignment="1">
      <alignment horizontal="center" vertical="center"/>
    </xf>
    <xf numFmtId="0" fontId="55" fillId="6" borderId="48" xfId="0" applyFont="1" applyFill="1" applyBorder="1" applyAlignment="1">
      <alignment horizontal="center" vertical="center" wrapText="1"/>
    </xf>
    <xf numFmtId="0" fontId="55" fillId="6" borderId="50" xfId="0" applyFont="1" applyFill="1" applyBorder="1" applyAlignment="1">
      <alignment horizontal="center" vertical="center" wrapText="1"/>
    </xf>
    <xf numFmtId="169" fontId="44" fillId="6" borderId="1" xfId="0" applyNumberFormat="1" applyFont="1" applyFill="1" applyBorder="1" applyAlignment="1">
      <alignment horizontal="center" vertical="center" wrapText="1"/>
    </xf>
    <xf numFmtId="164" fontId="52" fillId="5" borderId="7" xfId="0" applyNumberFormat="1" applyFont="1" applyFill="1" applyBorder="1" applyAlignment="1">
      <alignment horizontal="center" vertical="center"/>
    </xf>
    <xf numFmtId="164" fontId="52" fillId="5" borderId="8" xfId="0" applyNumberFormat="1" applyFont="1" applyFill="1" applyBorder="1" applyAlignment="1">
      <alignment horizontal="center" vertical="center"/>
    </xf>
    <xf numFmtId="164" fontId="52" fillId="5" borderId="9" xfId="0" applyNumberFormat="1" applyFont="1" applyFill="1" applyBorder="1" applyAlignment="1">
      <alignment horizontal="center" vertical="center"/>
    </xf>
    <xf numFmtId="164" fontId="52" fillId="3" borderId="7" xfId="0" applyNumberFormat="1" applyFont="1" applyFill="1" applyBorder="1" applyAlignment="1">
      <alignment horizontal="center" vertical="center"/>
    </xf>
    <xf numFmtId="164" fontId="52" fillId="3" borderId="8" xfId="0" applyNumberFormat="1" applyFont="1" applyFill="1" applyBorder="1" applyAlignment="1">
      <alignment horizontal="center" vertical="center"/>
    </xf>
    <xf numFmtId="164" fontId="52" fillId="3" borderId="9" xfId="0" applyNumberFormat="1" applyFont="1" applyFill="1" applyBorder="1" applyAlignment="1">
      <alignment horizontal="center" vertical="center"/>
    </xf>
    <xf numFmtId="164" fontId="48" fillId="0" borderId="1" xfId="0" applyNumberFormat="1" applyFont="1" applyFill="1" applyBorder="1" applyAlignment="1">
      <alignment horizontal="center" vertical="center"/>
    </xf>
    <xf numFmtId="164" fontId="48" fillId="0" borderId="3" xfId="0" applyNumberFormat="1" applyFont="1" applyFill="1" applyBorder="1" applyAlignment="1">
      <alignment horizontal="center" vertical="center"/>
    </xf>
    <xf numFmtId="164" fontId="25" fillId="5" borderId="7" xfId="0" applyNumberFormat="1" applyFont="1" applyFill="1" applyBorder="1" applyAlignment="1">
      <alignment horizontal="center" vertical="center"/>
    </xf>
    <xf numFmtId="164" fontId="25" fillId="5" borderId="8" xfId="0" applyNumberFormat="1" applyFont="1" applyFill="1" applyBorder="1" applyAlignment="1">
      <alignment horizontal="center" vertical="center"/>
    </xf>
    <xf numFmtId="164" fontId="25" fillId="5" borderId="9" xfId="0" applyNumberFormat="1" applyFont="1" applyFill="1" applyBorder="1" applyAlignment="1">
      <alignment horizontal="center" vertical="center"/>
    </xf>
    <xf numFmtId="164" fontId="25" fillId="3" borderId="7" xfId="0" applyNumberFormat="1" applyFont="1" applyFill="1" applyBorder="1" applyAlignment="1">
      <alignment horizontal="center" vertical="center"/>
    </xf>
    <xf numFmtId="164" fontId="25" fillId="3" borderId="8" xfId="0" applyNumberFormat="1" applyFont="1" applyFill="1" applyBorder="1" applyAlignment="1">
      <alignment horizontal="center" vertical="center"/>
    </xf>
    <xf numFmtId="164" fontId="25" fillId="3" borderId="9" xfId="0" applyNumberFormat="1" applyFont="1" applyFill="1" applyBorder="1" applyAlignment="1">
      <alignment horizontal="center" vertical="center"/>
    </xf>
    <xf numFmtId="0" fontId="2" fillId="3" borderId="31" xfId="0" applyFont="1" applyFill="1" applyBorder="1" applyAlignment="1">
      <alignment horizontal="center" vertical="center"/>
    </xf>
    <xf numFmtId="0" fontId="2" fillId="3" borderId="3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164" fontId="47" fillId="10" borderId="1" xfId="0" applyNumberFormat="1" applyFont="1" applyFill="1" applyBorder="1" applyAlignment="1">
      <alignment horizontal="center" vertical="center"/>
    </xf>
    <xf numFmtId="164" fontId="47" fillId="10" borderId="3" xfId="0" applyNumberFormat="1" applyFont="1" applyFill="1" applyBorder="1" applyAlignment="1">
      <alignment horizontal="center" vertical="center"/>
    </xf>
    <xf numFmtId="169" fontId="44" fillId="6" borderId="38" xfId="0" applyNumberFormat="1" applyFont="1" applyFill="1" applyBorder="1" applyAlignment="1">
      <alignment horizontal="center" vertical="center"/>
    </xf>
    <xf numFmtId="169" fontId="44" fillId="6" borderId="39" xfId="0" applyNumberFormat="1" applyFont="1" applyFill="1" applyBorder="1" applyAlignment="1">
      <alignment horizontal="center" vertical="center"/>
    </xf>
    <xf numFmtId="169" fontId="44" fillId="6" borderId="40" xfId="0" applyNumberFormat="1" applyFont="1" applyFill="1" applyBorder="1" applyAlignment="1">
      <alignment horizontal="center" vertical="center"/>
    </xf>
    <xf numFmtId="169" fontId="44" fillId="6" borderId="3" xfId="0" applyNumberFormat="1" applyFont="1" applyFill="1" applyBorder="1" applyAlignment="1">
      <alignment horizontal="center" vertical="center" wrapText="1"/>
    </xf>
    <xf numFmtId="0" fontId="54" fillId="6" borderId="33" xfId="0" applyFont="1" applyFill="1" applyBorder="1" applyAlignment="1">
      <alignment horizontal="center" vertical="center" wrapText="1"/>
    </xf>
    <xf numFmtId="0" fontId="54" fillId="6" borderId="27" xfId="0" applyFont="1" applyFill="1" applyBorder="1" applyAlignment="1">
      <alignment horizontal="center" vertical="center" wrapText="1"/>
    </xf>
    <xf numFmtId="0" fontId="54" fillId="6" borderId="34" xfId="0" applyFont="1" applyFill="1" applyBorder="1" applyAlignment="1">
      <alignment horizontal="center" vertical="center" wrapText="1"/>
    </xf>
    <xf numFmtId="0" fontId="54" fillId="6" borderId="36" xfId="0" applyFont="1" applyFill="1" applyBorder="1" applyAlignment="1">
      <alignment horizontal="center" vertical="center" wrapText="1"/>
    </xf>
    <xf numFmtId="0" fontId="54" fillId="6" borderId="31" xfId="0" applyFont="1" applyFill="1" applyBorder="1" applyAlignment="1">
      <alignment horizontal="center" vertical="center" wrapText="1"/>
    </xf>
    <xf numFmtId="0" fontId="54" fillId="6" borderId="37" xfId="0" applyFont="1" applyFill="1" applyBorder="1" applyAlignment="1">
      <alignment horizontal="center" vertical="center" wrapText="1"/>
    </xf>
    <xf numFmtId="0" fontId="35" fillId="3" borderId="42" xfId="0" applyFont="1" applyFill="1" applyBorder="1" applyAlignment="1">
      <alignment horizontal="center" vertical="center" wrapText="1"/>
    </xf>
    <xf numFmtId="0" fontId="35" fillId="3" borderId="43"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6" fillId="4" borderId="2" xfId="0" applyFont="1" applyFill="1" applyBorder="1" applyAlignment="1">
      <alignment horizontal="center" vertical="center" wrapText="1"/>
    </xf>
    <xf numFmtId="49" fontId="4" fillId="13" borderId="38" xfId="0" applyNumberFormat="1" applyFont="1" applyFill="1" applyBorder="1" applyAlignment="1">
      <alignment horizontal="center" vertical="center"/>
    </xf>
    <xf numFmtId="49" fontId="4" fillId="13" borderId="39" xfId="0" applyNumberFormat="1" applyFont="1" applyFill="1" applyBorder="1" applyAlignment="1">
      <alignment horizontal="center" vertical="center"/>
    </xf>
    <xf numFmtId="49" fontId="4" fillId="13" borderId="13" xfId="0" applyNumberFormat="1" applyFont="1" applyFill="1" applyBorder="1" applyAlignment="1">
      <alignment horizontal="center" vertical="center"/>
    </xf>
    <xf numFmtId="49" fontId="4" fillId="13" borderId="12" xfId="0" applyNumberFormat="1" applyFont="1" applyFill="1" applyBorder="1" applyAlignment="1">
      <alignment horizontal="center" vertical="center"/>
    </xf>
    <xf numFmtId="0" fontId="53" fillId="6" borderId="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3" fillId="10" borderId="3" xfId="0" applyFont="1" applyFill="1" applyBorder="1" applyAlignment="1">
      <alignment horizontal="center" vertical="center" wrapText="1"/>
    </xf>
    <xf numFmtId="164" fontId="47" fillId="10" borderId="4" xfId="0" applyNumberFormat="1" applyFont="1" applyFill="1" applyBorder="1" applyAlignment="1">
      <alignment horizontal="center" vertical="center"/>
    </xf>
    <xf numFmtId="164" fontId="47" fillId="10" borderId="17" xfId="0" applyNumberFormat="1" applyFont="1" applyFill="1" applyBorder="1" applyAlignment="1">
      <alignment horizontal="center" vertical="center"/>
    </xf>
    <xf numFmtId="164" fontId="49" fillId="5" borderId="7" xfId="0" applyNumberFormat="1" applyFont="1" applyFill="1" applyBorder="1" applyAlignment="1">
      <alignment horizontal="center" vertical="center"/>
    </xf>
    <xf numFmtId="164" fontId="49" fillId="5" borderId="9" xfId="0" applyNumberFormat="1"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52" fillId="2" borderId="1" xfId="0" applyFont="1" applyFill="1" applyBorder="1" applyAlignment="1">
      <alignment horizontal="center" vertical="center" wrapText="1"/>
    </xf>
    <xf numFmtId="164" fontId="51" fillId="15" borderId="38" xfId="0" applyNumberFormat="1" applyFont="1" applyFill="1" applyBorder="1" applyAlignment="1">
      <alignment horizontal="center" vertical="center"/>
    </xf>
    <xf numFmtId="164" fontId="51" fillId="15" borderId="39" xfId="0" applyNumberFormat="1" applyFont="1" applyFill="1" applyBorder="1" applyAlignment="1">
      <alignment horizontal="center" vertical="center"/>
    </xf>
    <xf numFmtId="164" fontId="51" fillId="15" borderId="40" xfId="0" applyNumberFormat="1" applyFont="1" applyFill="1" applyBorder="1" applyAlignment="1">
      <alignment horizontal="center" vertical="center"/>
    </xf>
    <xf numFmtId="164" fontId="51" fillId="15" borderId="13" xfId="0" applyNumberFormat="1" applyFont="1" applyFill="1" applyBorder="1" applyAlignment="1">
      <alignment horizontal="center" vertical="center"/>
    </xf>
    <xf numFmtId="164" fontId="51" fillId="15" borderId="12" xfId="0" applyNumberFormat="1" applyFont="1" applyFill="1" applyBorder="1" applyAlignment="1">
      <alignment horizontal="center" vertical="center"/>
    </xf>
    <xf numFmtId="164" fontId="51" fillId="15" borderId="14" xfId="0" applyNumberFormat="1" applyFont="1" applyFill="1" applyBorder="1" applyAlignment="1">
      <alignment horizontal="center" vertical="center"/>
    </xf>
    <xf numFmtId="0" fontId="44" fillId="6" borderId="26" xfId="0" applyFont="1" applyFill="1" applyBorder="1" applyAlignment="1">
      <alignment horizontal="center" vertical="center"/>
    </xf>
    <xf numFmtId="0" fontId="44" fillId="6" borderId="27" xfId="0" applyFont="1" applyFill="1" applyBorder="1" applyAlignment="1">
      <alignment horizontal="center" vertical="center"/>
    </xf>
    <xf numFmtId="0" fontId="44" fillId="6" borderId="28" xfId="0" applyFont="1" applyFill="1" applyBorder="1" applyAlignment="1">
      <alignment horizontal="center" vertical="center"/>
    </xf>
    <xf numFmtId="0" fontId="44" fillId="6" borderId="30" xfId="0" applyFont="1" applyFill="1" applyBorder="1" applyAlignment="1">
      <alignment horizontal="center" vertical="center"/>
    </xf>
    <xf numFmtId="0" fontId="44" fillId="6" borderId="31" xfId="0" applyFont="1" applyFill="1" applyBorder="1" applyAlignment="1">
      <alignment horizontal="center" vertical="center"/>
    </xf>
    <xf numFmtId="0" fontId="44" fillId="6" borderId="32"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2" fillId="16" borderId="30" xfId="0" applyFont="1" applyFill="1" applyBorder="1" applyAlignment="1">
      <alignment horizontal="center" vertical="center"/>
    </xf>
    <xf numFmtId="0" fontId="2" fillId="16" borderId="31" xfId="0" applyFont="1" applyFill="1" applyBorder="1" applyAlignment="1">
      <alignment horizontal="center" vertical="center"/>
    </xf>
    <xf numFmtId="0" fontId="2" fillId="16" borderId="37" xfId="0" applyFont="1" applyFill="1" applyBorder="1" applyAlignment="1">
      <alignment horizontal="center" vertical="center"/>
    </xf>
    <xf numFmtId="0" fontId="2" fillId="13" borderId="38" xfId="0" applyFont="1" applyFill="1" applyBorder="1" applyAlignment="1">
      <alignment horizontal="center" vertical="center"/>
    </xf>
    <xf numFmtId="0" fontId="2" fillId="13" borderId="39" xfId="0" applyFont="1" applyFill="1" applyBorder="1" applyAlignment="1">
      <alignment horizontal="center" vertical="center"/>
    </xf>
    <xf numFmtId="0" fontId="2" fillId="13" borderId="40" xfId="0" applyFont="1" applyFill="1" applyBorder="1" applyAlignment="1">
      <alignment horizontal="center" vertical="center"/>
    </xf>
    <xf numFmtId="0" fontId="2" fillId="13" borderId="1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11" xfId="0" applyFont="1" applyFill="1" applyBorder="1" applyAlignment="1">
      <alignment horizontal="center" vertical="center"/>
    </xf>
    <xf numFmtId="0" fontId="2" fillId="13" borderId="13" xfId="0" applyFont="1" applyFill="1" applyBorder="1" applyAlignment="1">
      <alignment horizontal="center" vertical="center"/>
    </xf>
    <xf numFmtId="0" fontId="2" fillId="13" borderId="12" xfId="0" applyFont="1" applyFill="1" applyBorder="1" applyAlignment="1">
      <alignment horizontal="center" vertical="center"/>
    </xf>
    <xf numFmtId="0" fontId="2" fillId="13" borderId="14" xfId="0" applyFont="1" applyFill="1" applyBorder="1" applyAlignment="1">
      <alignment horizontal="center" vertical="center"/>
    </xf>
    <xf numFmtId="0" fontId="16" fillId="13" borderId="38" xfId="0" applyFont="1" applyFill="1" applyBorder="1" applyAlignment="1">
      <alignment horizontal="center" vertical="center"/>
    </xf>
    <xf numFmtId="0" fontId="16" fillId="13" borderId="39" xfId="0" applyFont="1" applyFill="1" applyBorder="1" applyAlignment="1">
      <alignment horizontal="center" vertical="center"/>
    </xf>
    <xf numFmtId="0" fontId="16" fillId="13" borderId="40" xfId="0" applyFont="1" applyFill="1" applyBorder="1" applyAlignment="1">
      <alignment horizontal="center" vertical="center"/>
    </xf>
    <xf numFmtId="0" fontId="16" fillId="13" borderId="10" xfId="0" applyFont="1" applyFill="1" applyBorder="1" applyAlignment="1">
      <alignment horizontal="center" vertical="center"/>
    </xf>
    <xf numFmtId="0" fontId="16" fillId="13" borderId="0" xfId="0" applyFont="1" applyFill="1" applyBorder="1" applyAlignment="1">
      <alignment horizontal="center" vertical="center"/>
    </xf>
    <xf numFmtId="0" fontId="16" fillId="13" borderId="11" xfId="0" applyFont="1" applyFill="1" applyBorder="1" applyAlignment="1">
      <alignment horizontal="center" vertical="center"/>
    </xf>
    <xf numFmtId="0" fontId="16" fillId="13" borderId="13" xfId="0" applyFont="1" applyFill="1" applyBorder="1" applyAlignment="1">
      <alignment horizontal="center" vertical="center"/>
    </xf>
    <xf numFmtId="0" fontId="16" fillId="13" borderId="12" xfId="0" applyFont="1" applyFill="1" applyBorder="1" applyAlignment="1">
      <alignment horizontal="center" vertical="center"/>
    </xf>
    <xf numFmtId="0" fontId="16" fillId="13" borderId="14" xfId="0" applyFont="1" applyFill="1" applyBorder="1" applyAlignment="1">
      <alignment horizontal="center" vertical="center"/>
    </xf>
    <xf numFmtId="0" fontId="3" fillId="13" borderId="39" xfId="0" applyFont="1" applyFill="1" applyBorder="1" applyAlignment="1">
      <alignment horizontal="center" vertical="center"/>
    </xf>
    <xf numFmtId="0" fontId="3" fillId="13" borderId="40" xfId="0" applyFont="1" applyFill="1" applyBorder="1" applyAlignment="1">
      <alignment horizontal="center" vertical="center"/>
    </xf>
    <xf numFmtId="0" fontId="3" fillId="13" borderId="12" xfId="0" applyFont="1" applyFill="1" applyBorder="1" applyAlignment="1">
      <alignment horizontal="center" vertical="center"/>
    </xf>
    <xf numFmtId="0" fontId="3" fillId="13" borderId="14" xfId="0" applyFont="1" applyFill="1" applyBorder="1" applyAlignment="1">
      <alignment horizontal="center" vertical="center"/>
    </xf>
    <xf numFmtId="170" fontId="25" fillId="5" borderId="7" xfId="0" applyNumberFormat="1" applyFont="1" applyFill="1" applyBorder="1" applyAlignment="1">
      <alignment horizontal="center" vertical="center"/>
    </xf>
    <xf numFmtId="170" fontId="25" fillId="5" borderId="8" xfId="0" applyNumberFormat="1" applyFont="1" applyFill="1" applyBorder="1" applyAlignment="1">
      <alignment horizontal="center" vertical="center"/>
    </xf>
    <xf numFmtId="170" fontId="25" fillId="5" borderId="9" xfId="0" applyNumberFormat="1" applyFont="1" applyFill="1" applyBorder="1" applyAlignment="1">
      <alignment horizontal="center" vertical="center"/>
    </xf>
    <xf numFmtId="0" fontId="50" fillId="15" borderId="38" xfId="0" applyFont="1" applyFill="1" applyBorder="1" applyAlignment="1">
      <alignment horizontal="center" vertical="center"/>
    </xf>
    <xf numFmtId="0" fontId="50" fillId="15" borderId="39" xfId="0" applyFont="1" applyFill="1" applyBorder="1" applyAlignment="1">
      <alignment horizontal="center" vertical="center"/>
    </xf>
    <xf numFmtId="0" fontId="50" fillId="15" borderId="13" xfId="0" applyFont="1" applyFill="1" applyBorder="1" applyAlignment="1">
      <alignment horizontal="center" vertical="center"/>
    </xf>
    <xf numFmtId="0" fontId="50" fillId="15" borderId="12" xfId="0" applyFont="1" applyFill="1" applyBorder="1" applyAlignment="1">
      <alignment horizontal="center" vertical="center"/>
    </xf>
    <xf numFmtId="0" fontId="2" fillId="14" borderId="35" xfId="0" applyFont="1" applyFill="1" applyBorder="1" applyAlignment="1">
      <alignment horizontal="center" vertical="center"/>
    </xf>
    <xf numFmtId="0" fontId="2" fillId="14" borderId="36" xfId="0" applyFont="1" applyFill="1" applyBorder="1" applyAlignment="1">
      <alignment horizontal="center" vertical="center"/>
    </xf>
    <xf numFmtId="1" fontId="7" fillId="0" borderId="5"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0" fontId="3" fillId="15" borderId="38" xfId="0" applyFont="1" applyFill="1" applyBorder="1" applyAlignment="1">
      <alignment horizontal="center" vertical="center"/>
    </xf>
    <xf numFmtId="0" fontId="3" fillId="15" borderId="39" xfId="0" applyFont="1" applyFill="1" applyBorder="1" applyAlignment="1">
      <alignment horizontal="center" vertical="center"/>
    </xf>
    <xf numFmtId="0" fontId="3" fillId="15" borderId="40" xfId="0" applyFont="1" applyFill="1" applyBorder="1" applyAlignment="1">
      <alignment horizontal="center" vertical="center"/>
    </xf>
    <xf numFmtId="0" fontId="3" fillId="15" borderId="13" xfId="0" applyFont="1" applyFill="1" applyBorder="1" applyAlignment="1">
      <alignment horizontal="center" vertical="center"/>
    </xf>
    <xf numFmtId="0" fontId="3" fillId="15" borderId="12" xfId="0" applyFont="1" applyFill="1" applyBorder="1" applyAlignment="1">
      <alignment horizontal="center" vertical="center"/>
    </xf>
    <xf numFmtId="0" fontId="3" fillId="15" borderId="14" xfId="0" applyFont="1" applyFill="1" applyBorder="1" applyAlignment="1">
      <alignment horizontal="center" vertical="center"/>
    </xf>
    <xf numFmtId="0" fontId="8" fillId="5" borderId="41"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164" fontId="48" fillId="0" borderId="4" xfId="0" applyNumberFormat="1" applyFont="1" applyFill="1" applyBorder="1" applyAlignment="1">
      <alignment horizontal="center" vertical="center"/>
    </xf>
    <xf numFmtId="164" fontId="48" fillId="0" borderId="17" xfId="0" applyNumberFormat="1" applyFont="1" applyFill="1" applyBorder="1" applyAlignment="1">
      <alignment horizontal="center" vertical="center"/>
    </xf>
    <xf numFmtId="170" fontId="25" fillId="3" borderId="7" xfId="0" applyNumberFormat="1" applyFont="1" applyFill="1" applyBorder="1" applyAlignment="1">
      <alignment horizontal="center" vertical="center"/>
    </xf>
    <xf numFmtId="170" fontId="25" fillId="3" borderId="8" xfId="0" applyNumberFormat="1" applyFont="1" applyFill="1" applyBorder="1" applyAlignment="1">
      <alignment horizontal="center" vertical="center"/>
    </xf>
    <xf numFmtId="170" fontId="25" fillId="3" borderId="9" xfId="0" applyNumberFormat="1" applyFont="1" applyFill="1" applyBorder="1" applyAlignment="1">
      <alignment horizontal="center" vertical="center"/>
    </xf>
    <xf numFmtId="0" fontId="45" fillId="13" borderId="38" xfId="0" applyFont="1" applyFill="1" applyBorder="1" applyAlignment="1">
      <alignment horizontal="center" vertical="center"/>
    </xf>
    <xf numFmtId="0" fontId="45" fillId="13" borderId="39" xfId="0" applyFont="1" applyFill="1" applyBorder="1" applyAlignment="1">
      <alignment horizontal="center" vertical="center"/>
    </xf>
    <xf numFmtId="0" fontId="45" fillId="13" borderId="10" xfId="0" applyFont="1" applyFill="1" applyBorder="1" applyAlignment="1">
      <alignment horizontal="center" vertical="center"/>
    </xf>
    <xf numFmtId="0" fontId="45" fillId="13" borderId="0" xfId="0" applyFont="1" applyFill="1" applyBorder="1" applyAlignment="1">
      <alignment horizontal="center" vertical="center"/>
    </xf>
    <xf numFmtId="0" fontId="45" fillId="13" borderId="13" xfId="0" applyFont="1" applyFill="1" applyBorder="1" applyAlignment="1">
      <alignment horizontal="center" vertical="center"/>
    </xf>
    <xf numFmtId="0" fontId="45" fillId="13" borderId="12" xfId="0" applyFont="1" applyFill="1" applyBorder="1" applyAlignment="1">
      <alignment horizontal="center" vertical="center"/>
    </xf>
    <xf numFmtId="0" fontId="44" fillId="3" borderId="26" xfId="0" applyFont="1" applyFill="1" applyBorder="1" applyAlignment="1">
      <alignment horizontal="center" vertical="center" wrapText="1"/>
    </xf>
    <xf numFmtId="0" fontId="44" fillId="3" borderId="27" xfId="0" applyFont="1" applyFill="1" applyBorder="1" applyAlignment="1">
      <alignment horizontal="center" vertical="center" wrapText="1"/>
    </xf>
    <xf numFmtId="0" fontId="44" fillId="3" borderId="28" xfId="0" applyFont="1" applyFill="1" applyBorder="1" applyAlignment="1">
      <alignment horizontal="center" vertical="center" wrapText="1"/>
    </xf>
    <xf numFmtId="0" fontId="44" fillId="3" borderId="30" xfId="0" applyFont="1" applyFill="1" applyBorder="1" applyAlignment="1">
      <alignment horizontal="center" vertical="center" wrapText="1"/>
    </xf>
    <xf numFmtId="0" fontId="44" fillId="3" borderId="31" xfId="0" applyFont="1" applyFill="1" applyBorder="1" applyAlignment="1">
      <alignment horizontal="center" vertical="center" wrapText="1"/>
    </xf>
    <xf numFmtId="0" fontId="44" fillId="3" borderId="32" xfId="0" applyFont="1" applyFill="1" applyBorder="1" applyAlignment="1">
      <alignment horizontal="center" vertical="center" wrapText="1"/>
    </xf>
    <xf numFmtId="169" fontId="44" fillId="15" borderId="2" xfId="0" applyNumberFormat="1" applyFont="1" applyFill="1" applyBorder="1" applyAlignment="1">
      <alignment horizontal="center" vertical="center"/>
    </xf>
    <xf numFmtId="169" fontId="44" fillId="15" borderId="1" xfId="0" applyNumberFormat="1" applyFont="1" applyFill="1" applyBorder="1" applyAlignment="1">
      <alignment horizontal="center" vertical="center"/>
    </xf>
    <xf numFmtId="0" fontId="14" fillId="4" borderId="6" xfId="0" applyFont="1" applyFill="1" applyBorder="1" applyAlignment="1">
      <alignment horizontal="center" vertical="center" wrapText="1"/>
    </xf>
    <xf numFmtId="169" fontId="45" fillId="15" borderId="5" xfId="0" applyNumberFormat="1" applyFont="1" applyFill="1" applyBorder="1" applyAlignment="1">
      <alignment horizontal="center" vertical="center"/>
    </xf>
    <xf numFmtId="169" fontId="45" fillId="15" borderId="1" xfId="0" applyNumberFormat="1" applyFont="1" applyFill="1" applyBorder="1" applyAlignment="1">
      <alignment horizontal="center" vertical="center"/>
    </xf>
    <xf numFmtId="0" fontId="8" fillId="3" borderId="2" xfId="0" applyFont="1" applyFill="1" applyBorder="1" applyAlignment="1">
      <alignment horizontal="center" vertical="center" wrapText="1"/>
    </xf>
    <xf numFmtId="0" fontId="44" fillId="6" borderId="1" xfId="0" applyFont="1" applyFill="1" applyBorder="1" applyAlignment="1">
      <alignment horizontal="center" vertical="center"/>
    </xf>
    <xf numFmtId="0" fontId="46" fillId="6" borderId="1" xfId="0" applyFont="1" applyFill="1" applyBorder="1" applyAlignment="1">
      <alignment horizontal="center" vertical="center" wrapText="1"/>
    </xf>
    <xf numFmtId="1" fontId="7" fillId="0" borderId="15" xfId="0" applyNumberFormat="1" applyFont="1" applyFill="1" applyBorder="1" applyAlignment="1">
      <alignment horizontal="center" vertical="center"/>
    </xf>
    <xf numFmtId="1" fontId="7" fillId="0" borderId="4"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39" fillId="10" borderId="33" xfId="0" applyFont="1" applyFill="1" applyBorder="1" applyAlignment="1">
      <alignment horizontal="center" vertical="center" wrapText="1"/>
    </xf>
    <xf numFmtId="0" fontId="39" fillId="10" borderId="34" xfId="0" applyFont="1" applyFill="1" applyBorder="1" applyAlignment="1">
      <alignment horizontal="center" vertical="center" wrapText="1"/>
    </xf>
    <xf numFmtId="0" fontId="39" fillId="10" borderId="35" xfId="0" applyFont="1" applyFill="1" applyBorder="1" applyAlignment="1">
      <alignment horizontal="center" vertical="center" wrapText="1"/>
    </xf>
    <xf numFmtId="0" fontId="39" fillId="10" borderId="11" xfId="0" applyFont="1" applyFill="1" applyBorder="1" applyAlignment="1">
      <alignment horizontal="center" vertical="center" wrapText="1"/>
    </xf>
    <xf numFmtId="0" fontId="39" fillId="10" borderId="36" xfId="0" applyFont="1" applyFill="1" applyBorder="1" applyAlignment="1">
      <alignment horizontal="center" vertical="center" wrapText="1"/>
    </xf>
    <xf numFmtId="0" fontId="39" fillId="10" borderId="37" xfId="0" applyFont="1" applyFill="1" applyBorder="1" applyAlignment="1">
      <alignment horizontal="center" vertical="center" wrapText="1"/>
    </xf>
    <xf numFmtId="0" fontId="40" fillId="11" borderId="7" xfId="0" applyFont="1" applyFill="1" applyBorder="1" applyAlignment="1">
      <alignment horizontal="center"/>
    </xf>
    <xf numFmtId="0" fontId="40" fillId="11" borderId="8" xfId="0" applyFont="1" applyFill="1" applyBorder="1" applyAlignment="1">
      <alignment horizontal="center"/>
    </xf>
    <xf numFmtId="0" fontId="40" fillId="11" borderId="9" xfId="0" applyFont="1" applyFill="1" applyBorder="1" applyAlignment="1">
      <alignment horizontal="center"/>
    </xf>
    <xf numFmtId="0" fontId="41" fillId="11" borderId="35" xfId="0" applyFont="1" applyFill="1" applyBorder="1" applyAlignment="1">
      <alignment horizontal="center" vertical="center" wrapText="1"/>
    </xf>
    <xf numFmtId="0" fontId="41" fillId="11" borderId="0" xfId="0" applyFont="1" applyFill="1" applyBorder="1" applyAlignment="1">
      <alignment horizontal="center" vertical="center" wrapText="1"/>
    </xf>
    <xf numFmtId="0" fontId="42" fillId="12" borderId="38" xfId="0" applyFont="1" applyFill="1" applyBorder="1" applyAlignment="1">
      <alignment horizontal="center" wrapText="1"/>
    </xf>
    <xf numFmtId="0" fontId="42" fillId="12" borderId="39" xfId="0" applyFont="1" applyFill="1" applyBorder="1" applyAlignment="1">
      <alignment horizontal="center" wrapText="1"/>
    </xf>
    <xf numFmtId="0" fontId="42" fillId="12" borderId="40" xfId="0" applyFont="1" applyFill="1" applyBorder="1" applyAlignment="1">
      <alignment horizontal="center" wrapText="1"/>
    </xf>
    <xf numFmtId="0" fontId="42" fillId="12" borderId="10" xfId="0" applyFont="1" applyFill="1" applyBorder="1" applyAlignment="1">
      <alignment horizontal="center" wrapText="1"/>
    </xf>
    <xf numFmtId="0" fontId="42" fillId="12" borderId="0" xfId="0" applyFont="1" applyFill="1" applyBorder="1" applyAlignment="1">
      <alignment horizontal="center" wrapText="1"/>
    </xf>
    <xf numFmtId="0" fontId="42" fillId="12" borderId="11" xfId="0" applyFont="1" applyFill="1" applyBorder="1" applyAlignment="1">
      <alignment horizontal="center" wrapText="1"/>
    </xf>
    <xf numFmtId="0" fontId="42" fillId="12" borderId="13" xfId="0" applyFont="1" applyFill="1" applyBorder="1" applyAlignment="1">
      <alignment horizontal="center" wrapText="1"/>
    </xf>
    <xf numFmtId="0" fontId="42" fillId="12" borderId="12" xfId="0" applyFont="1" applyFill="1" applyBorder="1" applyAlignment="1">
      <alignment horizontal="center" wrapText="1"/>
    </xf>
    <xf numFmtId="0" fontId="42" fillId="12" borderId="14" xfId="0" applyFont="1" applyFill="1" applyBorder="1" applyAlignment="1">
      <alignment horizontal="center" wrapText="1"/>
    </xf>
    <xf numFmtId="0" fontId="43" fillId="13" borderId="39" xfId="0" applyFont="1" applyFill="1" applyBorder="1" applyAlignment="1">
      <alignment horizontal="center" vertical="center"/>
    </xf>
    <xf numFmtId="0" fontId="43" fillId="13" borderId="40" xfId="0" applyFont="1" applyFill="1" applyBorder="1" applyAlignment="1">
      <alignment horizontal="center" vertical="center"/>
    </xf>
    <xf numFmtId="0" fontId="43" fillId="13" borderId="0" xfId="0" applyFont="1" applyFill="1" applyBorder="1" applyAlignment="1">
      <alignment horizontal="center" vertical="center"/>
    </xf>
    <xf numFmtId="0" fontId="43" fillId="13" borderId="11" xfId="0" applyFont="1" applyFill="1" applyBorder="1" applyAlignment="1">
      <alignment horizontal="center" vertical="center"/>
    </xf>
    <xf numFmtId="0" fontId="43" fillId="13" borderId="12" xfId="0" applyFont="1" applyFill="1" applyBorder="1" applyAlignment="1">
      <alignment horizontal="center" vertical="center"/>
    </xf>
    <xf numFmtId="0" fontId="43" fillId="13" borderId="14" xfId="0" applyFont="1" applyFill="1" applyBorder="1" applyAlignment="1">
      <alignment horizontal="center" vertical="center"/>
    </xf>
    <xf numFmtId="0" fontId="43" fillId="11" borderId="38" xfId="0" applyFont="1" applyFill="1" applyBorder="1" applyAlignment="1">
      <alignment horizontal="center" vertical="center"/>
    </xf>
    <xf numFmtId="0" fontId="43" fillId="11" borderId="39" xfId="0" applyFont="1" applyFill="1" applyBorder="1" applyAlignment="1">
      <alignment horizontal="center" vertical="center"/>
    </xf>
    <xf numFmtId="0" fontId="43" fillId="11" borderId="40" xfId="0" applyFont="1" applyFill="1" applyBorder="1" applyAlignment="1">
      <alignment horizontal="center" vertical="center"/>
    </xf>
    <xf numFmtId="0" fontId="43" fillId="11" borderId="13" xfId="0" applyFont="1" applyFill="1" applyBorder="1" applyAlignment="1">
      <alignment horizontal="center" vertical="center"/>
    </xf>
    <xf numFmtId="0" fontId="43" fillId="11" borderId="12" xfId="0" applyFont="1" applyFill="1" applyBorder="1" applyAlignment="1">
      <alignment horizontal="center" vertical="center"/>
    </xf>
    <xf numFmtId="0" fontId="43" fillId="11" borderId="14" xfId="0" applyFont="1" applyFill="1" applyBorder="1" applyAlignment="1">
      <alignment horizontal="center" vertical="center"/>
    </xf>
    <xf numFmtId="0" fontId="2" fillId="14" borderId="0" xfId="0" applyFont="1" applyFill="1" applyBorder="1" applyAlignment="1">
      <alignment horizontal="center" vertical="center"/>
    </xf>
    <xf numFmtId="0" fontId="2" fillId="14" borderId="31" xfId="0" applyFont="1" applyFill="1" applyBorder="1" applyAlignment="1">
      <alignment horizontal="center" vertical="center"/>
    </xf>
    <xf numFmtId="0" fontId="34" fillId="9" borderId="45" xfId="0" applyFont="1" applyFill="1" applyBorder="1" applyAlignment="1">
      <alignment horizontal="center" vertical="center"/>
    </xf>
    <xf numFmtId="0" fontId="34" fillId="9" borderId="46" xfId="0" applyFont="1" applyFill="1" applyBorder="1" applyAlignment="1">
      <alignment horizontal="center" vertical="center"/>
    </xf>
    <xf numFmtId="0" fontId="34" fillId="9" borderId="47" xfId="0" applyFont="1" applyFill="1" applyBorder="1" applyAlignment="1">
      <alignment horizontal="center" vertical="center"/>
    </xf>
    <xf numFmtId="49" fontId="31" fillId="7" borderId="51" xfId="0" applyNumberFormat="1" applyFont="1" applyFill="1" applyBorder="1" applyAlignment="1">
      <alignment horizontal="center" vertical="center"/>
    </xf>
    <xf numFmtId="49" fontId="31" fillId="7" borderId="52" xfId="0" applyNumberFormat="1" applyFont="1" applyFill="1" applyBorder="1" applyAlignment="1">
      <alignment horizontal="center" vertical="center"/>
    </xf>
    <xf numFmtId="49" fontId="31" fillId="7" borderId="53" xfId="0" applyNumberFormat="1" applyFont="1" applyFill="1" applyBorder="1" applyAlignment="1">
      <alignment horizontal="center" vertical="center"/>
    </xf>
    <xf numFmtId="0" fontId="34" fillId="8" borderId="45" xfId="0" applyFont="1" applyFill="1" applyBorder="1" applyAlignment="1">
      <alignment horizontal="center" vertical="center"/>
    </xf>
    <xf numFmtId="0" fontId="34" fillId="8" borderId="46" xfId="0" applyFont="1" applyFill="1" applyBorder="1" applyAlignment="1">
      <alignment horizontal="center" vertical="center"/>
    </xf>
    <xf numFmtId="0" fontId="34" fillId="8" borderId="47" xfId="0" applyFont="1" applyFill="1" applyBorder="1" applyAlignment="1">
      <alignment horizontal="center" vertical="center"/>
    </xf>
  </cellXfs>
  <cellStyles count="2">
    <cellStyle name="Collegamento ipertestuale" xfId="1" builtinId="8"/>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742950</xdr:colOff>
      <xdr:row>0</xdr:row>
      <xdr:rowOff>95250</xdr:rowOff>
    </xdr:from>
    <xdr:to>
      <xdr:col>34</xdr:col>
      <xdr:colOff>3743325</xdr:colOff>
      <xdr:row>11</xdr:row>
      <xdr:rowOff>152400</xdr:rowOff>
    </xdr:to>
    <xdr:pic>
      <xdr:nvPicPr>
        <xdr:cNvPr id="1034" name="Immagine 1"/>
        <xdr:cNvPicPr>
          <a:picLocks noChangeAspect="1"/>
        </xdr:cNvPicPr>
      </xdr:nvPicPr>
      <xdr:blipFill>
        <a:blip xmlns:r="http://schemas.openxmlformats.org/officeDocument/2006/relationships" r:embed="rId1" cstate="print"/>
        <a:srcRect/>
        <a:stretch>
          <a:fillRect/>
        </a:stretch>
      </xdr:blipFill>
      <xdr:spPr bwMode="auto">
        <a:xfrm>
          <a:off x="28308300" y="95250"/>
          <a:ext cx="4200525" cy="1762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otovoltaiconorditalia.it/mondo-fotovoltaico/scambio-sul-posto-calcolo-con-esempio-pratico" TargetMode="External"/></Relationships>
</file>

<file path=xl/worksheets/sheet1.xml><?xml version="1.0" encoding="utf-8"?>
<worksheet xmlns="http://schemas.openxmlformats.org/spreadsheetml/2006/main" xmlns:r="http://schemas.openxmlformats.org/officeDocument/2006/relationships">
  <dimension ref="A1:AJ52"/>
  <sheetViews>
    <sheetView tabSelected="1" view="pageBreakPreview" zoomScale="50" zoomScaleNormal="100" workbookViewId="0">
      <selection sqref="A1:AF7"/>
    </sheetView>
  </sheetViews>
  <sheetFormatPr defaultRowHeight="12.75"/>
  <cols>
    <col min="2" max="2" width="8.5703125" style="1" customWidth="1"/>
    <col min="3" max="3" width="2" style="1" bestFit="1" customWidth="1"/>
    <col min="4" max="4" width="7" style="1" customWidth="1"/>
    <col min="5" max="5" width="3.85546875" bestFit="1" customWidth="1"/>
    <col min="6" max="6" width="13.85546875" customWidth="1"/>
    <col min="7" max="7" width="18" customWidth="1"/>
    <col min="8" max="8" width="10.42578125" bestFit="1" customWidth="1"/>
    <col min="9" max="9" width="8.7109375" bestFit="1" customWidth="1"/>
    <col min="10" max="10" width="3" bestFit="1" customWidth="1"/>
    <col min="11" max="11" width="8.7109375" bestFit="1" customWidth="1"/>
    <col min="12" max="12" width="21.28515625" customWidth="1"/>
    <col min="13" max="13" width="10.42578125" bestFit="1" customWidth="1"/>
    <col min="14" max="14" width="3.85546875" bestFit="1" customWidth="1"/>
    <col min="15" max="15" width="8.7109375" bestFit="1" customWidth="1"/>
    <col min="16" max="16" width="16.28515625" customWidth="1"/>
    <col min="17" max="17" width="19.5703125" customWidth="1"/>
    <col min="18" max="18" width="3.85546875" bestFit="1" customWidth="1"/>
    <col min="19" max="19" width="9.5703125" bestFit="1" customWidth="1"/>
    <col min="20" max="20" width="27.28515625" customWidth="1"/>
    <col min="21" max="21" width="15.28515625" customWidth="1"/>
    <col min="22" max="22" width="3.85546875" bestFit="1" customWidth="1"/>
    <col min="24" max="24" width="20.140625" bestFit="1" customWidth="1"/>
    <col min="25" max="25" width="23.5703125" bestFit="1" customWidth="1"/>
    <col min="26" max="26" width="12.7109375" customWidth="1"/>
    <col min="27" max="27" width="3.85546875" bestFit="1" customWidth="1"/>
    <col min="28" max="28" width="12.28515625" customWidth="1"/>
    <col min="29" max="29" width="35.85546875" bestFit="1" customWidth="1"/>
    <col min="32" max="32" width="15.28515625" bestFit="1" customWidth="1"/>
    <col min="33" max="33" width="29" bestFit="1" customWidth="1"/>
    <col min="34" max="34" width="18" customWidth="1"/>
    <col min="35" max="35" width="92.7109375" customWidth="1"/>
    <col min="36" max="36" width="20.7109375" customWidth="1"/>
  </cols>
  <sheetData>
    <row r="1" spans="1:36" ht="13.5" customHeight="1">
      <c r="A1" s="269" t="s">
        <v>74</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1"/>
    </row>
    <row r="2" spans="1:36" ht="12.75" customHeight="1">
      <c r="A2" s="272"/>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4"/>
    </row>
    <row r="3" spans="1:36" ht="12.75" hidden="1" customHeight="1">
      <c r="A3" s="272"/>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4"/>
    </row>
    <row r="4" spans="1:36" ht="5.25" hidden="1" customHeight="1">
      <c r="A4" s="272"/>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4"/>
    </row>
    <row r="5" spans="1:36" ht="18" hidden="1" customHeight="1">
      <c r="A5" s="272"/>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4"/>
    </row>
    <row r="6" spans="1:36" ht="18" customHeight="1">
      <c r="A6" s="272"/>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4"/>
    </row>
    <row r="7" spans="1:36" ht="18" customHeight="1" thickBot="1">
      <c r="A7" s="275"/>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7"/>
    </row>
    <row r="8" spans="1:36" ht="18" customHeight="1">
      <c r="A8" s="225" t="s">
        <v>37</v>
      </c>
      <c r="B8" s="226"/>
      <c r="C8" s="226"/>
      <c r="D8" s="226"/>
      <c r="E8" s="226"/>
      <c r="F8" s="226"/>
      <c r="G8" s="176" t="s">
        <v>38</v>
      </c>
      <c r="H8" s="177"/>
      <c r="I8" s="178"/>
      <c r="J8" s="185" t="s">
        <v>63</v>
      </c>
      <c r="K8" s="186"/>
      <c r="L8" s="186"/>
      <c r="M8" s="186"/>
      <c r="N8" s="187"/>
      <c r="O8" s="176" t="s">
        <v>35</v>
      </c>
      <c r="P8" s="177"/>
      <c r="Q8" s="177"/>
      <c r="R8" s="177"/>
      <c r="S8" s="177"/>
      <c r="T8" s="177"/>
      <c r="U8" s="178"/>
      <c r="V8" s="176" t="s">
        <v>54</v>
      </c>
      <c r="W8" s="177"/>
      <c r="X8" s="177"/>
      <c r="Y8" s="177"/>
      <c r="Z8" s="178"/>
      <c r="AA8" s="278"/>
      <c r="AB8" s="278"/>
      <c r="AC8" s="278"/>
      <c r="AD8" s="278"/>
      <c r="AE8" s="278"/>
      <c r="AF8" s="279"/>
    </row>
    <row r="9" spans="1:36" ht="18" customHeight="1">
      <c r="A9" s="227"/>
      <c r="B9" s="228"/>
      <c r="C9" s="228"/>
      <c r="D9" s="228"/>
      <c r="E9" s="228"/>
      <c r="F9" s="228"/>
      <c r="G9" s="179"/>
      <c r="H9" s="180"/>
      <c r="I9" s="181"/>
      <c r="J9" s="188"/>
      <c r="K9" s="189"/>
      <c r="L9" s="189"/>
      <c r="M9" s="189"/>
      <c r="N9" s="190"/>
      <c r="O9" s="179"/>
      <c r="P9" s="180"/>
      <c r="Q9" s="180"/>
      <c r="R9" s="180"/>
      <c r="S9" s="180"/>
      <c r="T9" s="180"/>
      <c r="U9" s="181"/>
      <c r="V9" s="179"/>
      <c r="W9" s="180"/>
      <c r="X9" s="180"/>
      <c r="Y9" s="180"/>
      <c r="Z9" s="181"/>
      <c r="AA9" s="280"/>
      <c r="AB9" s="280"/>
      <c r="AC9" s="280"/>
      <c r="AD9" s="280"/>
      <c r="AE9" s="280"/>
      <c r="AF9" s="281"/>
    </row>
    <row r="10" spans="1:36" ht="18" customHeight="1" thickBot="1">
      <c r="A10" s="229"/>
      <c r="B10" s="230"/>
      <c r="C10" s="230"/>
      <c r="D10" s="230"/>
      <c r="E10" s="230"/>
      <c r="F10" s="230"/>
      <c r="G10" s="182"/>
      <c r="H10" s="183"/>
      <c r="I10" s="184"/>
      <c r="J10" s="191"/>
      <c r="K10" s="192"/>
      <c r="L10" s="192"/>
      <c r="M10" s="192"/>
      <c r="N10" s="193"/>
      <c r="O10" s="182"/>
      <c r="P10" s="183"/>
      <c r="Q10" s="183"/>
      <c r="R10" s="183"/>
      <c r="S10" s="183"/>
      <c r="T10" s="183"/>
      <c r="U10" s="184"/>
      <c r="V10" s="182"/>
      <c r="W10" s="183"/>
      <c r="X10" s="183"/>
      <c r="Y10" s="183"/>
      <c r="Z10" s="184"/>
      <c r="AA10" s="282"/>
      <c r="AB10" s="282"/>
      <c r="AC10" s="282"/>
      <c r="AD10" s="282"/>
      <c r="AE10" s="282"/>
      <c r="AF10" s="283"/>
    </row>
    <row r="11" spans="1:36" ht="18" customHeight="1">
      <c r="A11" s="201">
        <v>3.6</v>
      </c>
      <c r="B11" s="202"/>
      <c r="C11" s="202"/>
      <c r="D11" s="202"/>
      <c r="E11" s="202"/>
      <c r="F11" s="177" t="s">
        <v>31</v>
      </c>
      <c r="G11" s="209">
        <v>1150</v>
      </c>
      <c r="H11" s="210"/>
      <c r="I11" s="211"/>
      <c r="J11" s="144" t="s">
        <v>36</v>
      </c>
      <c r="K11" s="145"/>
      <c r="L11" s="194">
        <f>PRODUCT(A11,G11)</f>
        <v>4140</v>
      </c>
      <c r="M11" s="194"/>
      <c r="N11" s="195"/>
      <c r="O11" s="158">
        <v>8000</v>
      </c>
      <c r="P11" s="159"/>
      <c r="Q11" s="159"/>
      <c r="R11" s="159"/>
      <c r="S11" s="159"/>
      <c r="T11" s="159"/>
      <c r="U11" s="160"/>
      <c r="V11" s="284">
        <v>5297</v>
      </c>
      <c r="W11" s="285"/>
      <c r="X11" s="285"/>
      <c r="Y11" s="285"/>
      <c r="Z11" s="286"/>
      <c r="AA11" s="278"/>
      <c r="AB11" s="278"/>
      <c r="AC11" s="278"/>
      <c r="AD11" s="278"/>
      <c r="AE11" s="278"/>
      <c r="AF11" s="279"/>
    </row>
    <row r="12" spans="1:36" ht="18" customHeight="1" thickBot="1">
      <c r="A12" s="203"/>
      <c r="B12" s="204"/>
      <c r="C12" s="204"/>
      <c r="D12" s="204"/>
      <c r="E12" s="204"/>
      <c r="F12" s="183"/>
      <c r="G12" s="212"/>
      <c r="H12" s="213"/>
      <c r="I12" s="214"/>
      <c r="J12" s="146"/>
      <c r="K12" s="147"/>
      <c r="L12" s="196"/>
      <c r="M12" s="196"/>
      <c r="N12" s="197"/>
      <c r="O12" s="161"/>
      <c r="P12" s="162"/>
      <c r="Q12" s="162"/>
      <c r="R12" s="162"/>
      <c r="S12" s="162"/>
      <c r="T12" s="162"/>
      <c r="U12" s="163"/>
      <c r="V12" s="287"/>
      <c r="W12" s="288"/>
      <c r="X12" s="288"/>
      <c r="Y12" s="288"/>
      <c r="Z12" s="289"/>
      <c r="AA12" s="282"/>
      <c r="AB12" s="282"/>
      <c r="AC12" s="282"/>
      <c r="AD12" s="282"/>
      <c r="AE12" s="282"/>
      <c r="AF12" s="283"/>
      <c r="AI12" s="4"/>
      <c r="AJ12" s="4"/>
    </row>
    <row r="13" spans="1:36" ht="36" customHeight="1" thickBot="1">
      <c r="A13" s="205"/>
      <c r="B13" s="125" t="s">
        <v>62</v>
      </c>
      <c r="C13" s="126"/>
      <c r="D13" s="126"/>
      <c r="E13" s="126"/>
      <c r="F13" s="126"/>
      <c r="G13" s="126"/>
      <c r="H13" s="127"/>
      <c r="I13" s="130" t="s">
        <v>67</v>
      </c>
      <c r="J13" s="131"/>
      <c r="K13" s="131"/>
      <c r="L13" s="131"/>
      <c r="M13" s="131"/>
      <c r="N13" s="131"/>
      <c r="O13" s="131"/>
      <c r="P13" s="131"/>
      <c r="Q13" s="131"/>
      <c r="R13" s="131"/>
      <c r="S13" s="131"/>
      <c r="T13" s="132"/>
      <c r="U13" s="123" t="s">
        <v>58</v>
      </c>
      <c r="V13" s="123"/>
      <c r="W13" s="123"/>
      <c r="X13" s="123"/>
      <c r="Y13" s="124"/>
      <c r="Z13" s="173" t="s">
        <v>105</v>
      </c>
      <c r="AA13" s="174"/>
      <c r="AB13" s="174"/>
      <c r="AC13" s="174"/>
      <c r="AD13" s="174"/>
      <c r="AE13" s="175"/>
      <c r="AF13" s="290"/>
      <c r="AG13" s="264" t="s">
        <v>106</v>
      </c>
      <c r="AH13" s="265"/>
      <c r="AI13" s="265"/>
      <c r="AJ13" s="266"/>
    </row>
    <row r="14" spans="1:36" ht="12.75" customHeight="1">
      <c r="A14" s="205"/>
      <c r="B14" s="100" t="s">
        <v>59</v>
      </c>
      <c r="C14" s="101"/>
      <c r="D14" s="101"/>
      <c r="E14" s="101"/>
      <c r="F14" s="101"/>
      <c r="G14" s="101"/>
      <c r="H14" s="104">
        <v>0.29580000000000001</v>
      </c>
      <c r="I14" s="164" t="s">
        <v>72</v>
      </c>
      <c r="J14" s="165"/>
      <c r="K14" s="165"/>
      <c r="L14" s="166"/>
      <c r="M14" s="243" t="s">
        <v>73</v>
      </c>
      <c r="N14" s="243"/>
      <c r="O14" s="243"/>
      <c r="P14" s="243"/>
      <c r="Q14" s="108" t="s">
        <v>65</v>
      </c>
      <c r="R14" s="108" t="s">
        <v>66</v>
      </c>
      <c r="S14" s="108"/>
      <c r="T14" s="133"/>
      <c r="U14" s="231" t="s">
        <v>68</v>
      </c>
      <c r="V14" s="232"/>
      <c r="W14" s="232"/>
      <c r="X14" s="233"/>
      <c r="Y14" s="140" t="s">
        <v>40</v>
      </c>
      <c r="Z14" s="249" t="s">
        <v>52</v>
      </c>
      <c r="AA14" s="250"/>
      <c r="AB14" s="250"/>
      <c r="AC14" s="251"/>
      <c r="AD14" s="258" t="s">
        <v>53</v>
      </c>
      <c r="AE14" s="259"/>
      <c r="AF14" s="290"/>
    </row>
    <row r="15" spans="1:36" ht="36" customHeight="1">
      <c r="A15" s="205"/>
      <c r="B15" s="102"/>
      <c r="C15" s="103"/>
      <c r="D15" s="103"/>
      <c r="E15" s="103"/>
      <c r="F15" s="103"/>
      <c r="G15" s="103"/>
      <c r="H15" s="105"/>
      <c r="I15" s="167"/>
      <c r="J15" s="168"/>
      <c r="K15" s="168"/>
      <c r="L15" s="169"/>
      <c r="M15" s="243"/>
      <c r="N15" s="243"/>
      <c r="O15" s="243"/>
      <c r="P15" s="243"/>
      <c r="Q15" s="108"/>
      <c r="R15" s="108"/>
      <c r="S15" s="108"/>
      <c r="T15" s="133"/>
      <c r="U15" s="234"/>
      <c r="V15" s="235"/>
      <c r="W15" s="235"/>
      <c r="X15" s="236"/>
      <c r="Y15" s="141"/>
      <c r="Z15" s="252"/>
      <c r="AA15" s="253"/>
      <c r="AB15" s="253"/>
      <c r="AC15" s="254"/>
      <c r="AD15" s="260"/>
      <c r="AE15" s="261"/>
      <c r="AF15" s="290"/>
    </row>
    <row r="16" spans="1:36" ht="12.75" customHeight="1">
      <c r="A16" s="205"/>
      <c r="B16" s="97" t="s">
        <v>104</v>
      </c>
      <c r="C16" s="98"/>
      <c r="D16" s="98"/>
      <c r="E16" s="98"/>
      <c r="F16" s="98"/>
      <c r="G16" s="93">
        <v>0.25</v>
      </c>
      <c r="H16" s="94"/>
      <c r="I16" s="240">
        <v>6.4000000000000001E-2</v>
      </c>
      <c r="J16" s="241"/>
      <c r="K16" s="241"/>
      <c r="L16" s="241"/>
      <c r="M16" s="241">
        <v>6.4000000000000001E-2</v>
      </c>
      <c r="N16" s="241"/>
      <c r="O16" s="241"/>
      <c r="P16" s="241"/>
      <c r="Q16" s="108"/>
      <c r="R16" s="108"/>
      <c r="S16" s="108"/>
      <c r="T16" s="133"/>
      <c r="U16" s="237">
        <v>0.1885</v>
      </c>
      <c r="V16" s="238"/>
      <c r="W16" s="238"/>
      <c r="X16" s="238"/>
      <c r="Y16" s="141"/>
      <c r="Z16" s="252"/>
      <c r="AA16" s="253"/>
      <c r="AB16" s="253"/>
      <c r="AC16" s="254"/>
      <c r="AD16" s="260"/>
      <c r="AE16" s="261"/>
      <c r="AF16" s="290"/>
    </row>
    <row r="17" spans="1:36" ht="30.75" customHeight="1">
      <c r="A17" s="206"/>
      <c r="B17" s="97"/>
      <c r="C17" s="98"/>
      <c r="D17" s="98"/>
      <c r="E17" s="98"/>
      <c r="F17" s="98"/>
      <c r="G17" s="95"/>
      <c r="H17" s="96"/>
      <c r="I17" s="240"/>
      <c r="J17" s="241"/>
      <c r="K17" s="241"/>
      <c r="L17" s="241"/>
      <c r="M17" s="241"/>
      <c r="N17" s="241"/>
      <c r="O17" s="241"/>
      <c r="P17" s="241"/>
      <c r="Q17" s="108"/>
      <c r="R17" s="108"/>
      <c r="S17" s="108"/>
      <c r="T17" s="133"/>
      <c r="U17" s="237"/>
      <c r="V17" s="238"/>
      <c r="W17" s="238"/>
      <c r="X17" s="238"/>
      <c r="Y17" s="142"/>
      <c r="Z17" s="255"/>
      <c r="AA17" s="256"/>
      <c r="AB17" s="256"/>
      <c r="AC17" s="257"/>
      <c r="AD17" s="262"/>
      <c r="AE17" s="263"/>
      <c r="AF17" s="291"/>
    </row>
    <row r="18" spans="1:36" s="2" customFormat="1" ht="74.25" customHeight="1">
      <c r="A18" s="239" t="s">
        <v>0</v>
      </c>
      <c r="B18" s="247" t="s">
        <v>39</v>
      </c>
      <c r="C18" s="248"/>
      <c r="D18" s="248"/>
      <c r="E18" s="248"/>
      <c r="F18" s="248"/>
      <c r="G18" s="218" t="s">
        <v>49</v>
      </c>
      <c r="H18" s="219"/>
      <c r="I18" s="171" t="s">
        <v>98</v>
      </c>
      <c r="J18" s="172"/>
      <c r="K18" s="172"/>
      <c r="L18" s="148" t="s">
        <v>64</v>
      </c>
      <c r="M18" s="172" t="s">
        <v>99</v>
      </c>
      <c r="N18" s="172"/>
      <c r="O18" s="172"/>
      <c r="P18" s="244" t="s">
        <v>64</v>
      </c>
      <c r="Q18" s="106" t="s">
        <v>100</v>
      </c>
      <c r="R18" s="134" t="s">
        <v>101</v>
      </c>
      <c r="S18" s="135"/>
      <c r="T18" s="136"/>
      <c r="U18" s="242" t="s">
        <v>94</v>
      </c>
      <c r="V18" s="170"/>
      <c r="W18" s="170"/>
      <c r="X18" s="170" t="s">
        <v>69</v>
      </c>
      <c r="Y18" s="10" t="s">
        <v>50</v>
      </c>
      <c r="Z18" s="155" t="s">
        <v>51</v>
      </c>
      <c r="AA18" s="156"/>
      <c r="AB18" s="156"/>
      <c r="AC18" s="157" t="s">
        <v>47</v>
      </c>
      <c r="AD18" s="149" t="s">
        <v>48</v>
      </c>
      <c r="AE18" s="150"/>
      <c r="AF18" s="143" t="s">
        <v>0</v>
      </c>
      <c r="AG18" s="267" t="s">
        <v>75</v>
      </c>
      <c r="AH18" s="268"/>
      <c r="AI18" s="268"/>
      <c r="AJ18" s="268"/>
    </row>
    <row r="19" spans="1:36" s="2" customFormat="1" ht="21.75" customHeight="1">
      <c r="A19" s="239"/>
      <c r="B19" s="247"/>
      <c r="C19" s="248"/>
      <c r="D19" s="248"/>
      <c r="E19" s="248"/>
      <c r="F19" s="248"/>
      <c r="G19" s="218"/>
      <c r="H19" s="219"/>
      <c r="I19" s="171"/>
      <c r="J19" s="172"/>
      <c r="K19" s="172"/>
      <c r="L19" s="148"/>
      <c r="M19" s="172"/>
      <c r="N19" s="172"/>
      <c r="O19" s="172"/>
      <c r="P19" s="244"/>
      <c r="Q19" s="107"/>
      <c r="R19" s="137"/>
      <c r="S19" s="138"/>
      <c r="T19" s="139"/>
      <c r="U19" s="242"/>
      <c r="V19" s="170"/>
      <c r="W19" s="170"/>
      <c r="X19" s="170"/>
      <c r="Y19" s="11" t="s">
        <v>70</v>
      </c>
      <c r="Z19" s="155"/>
      <c r="AA19" s="156"/>
      <c r="AB19" s="156"/>
      <c r="AC19" s="157"/>
      <c r="AD19" s="149"/>
      <c r="AE19" s="150"/>
      <c r="AF19" s="143"/>
    </row>
    <row r="20" spans="1:36" ht="21.75" customHeight="1">
      <c r="A20" s="20" t="s">
        <v>1</v>
      </c>
      <c r="B20" s="207">
        <f>V11*H14</f>
        <v>1566.8525999999999</v>
      </c>
      <c r="C20" s="208"/>
      <c r="D20" s="208"/>
      <c r="E20" s="6" t="s">
        <v>31</v>
      </c>
      <c r="F20" s="16">
        <f>PRODUCT($G$16,1)</f>
        <v>0.25</v>
      </c>
      <c r="G20" s="115">
        <f>PRODUCT(B20,F20)</f>
        <v>391.71314999999998</v>
      </c>
      <c r="H20" s="116"/>
      <c r="I20" s="35">
        <f>L11</f>
        <v>4140</v>
      </c>
      <c r="J20" s="36" t="s">
        <v>61</v>
      </c>
      <c r="K20" s="36">
        <f>B20</f>
        <v>1566.8525999999999</v>
      </c>
      <c r="L20" s="37">
        <f>I20-K20</f>
        <v>2573.1473999999998</v>
      </c>
      <c r="M20" s="36">
        <f>V11</f>
        <v>5297</v>
      </c>
      <c r="N20" s="36" t="s">
        <v>61</v>
      </c>
      <c r="O20" s="36">
        <f>B20</f>
        <v>1566.8525999999999</v>
      </c>
      <c r="P20" s="38">
        <f>M20-O20</f>
        <v>3730.1473999999998</v>
      </c>
      <c r="Q20" s="39">
        <f>MIN(L20,P20)</f>
        <v>2573.1473999999998</v>
      </c>
      <c r="R20" s="36" t="s">
        <v>31</v>
      </c>
      <c r="S20" s="51">
        <f>I16</f>
        <v>6.4000000000000001E-2</v>
      </c>
      <c r="T20" s="88">
        <f>Q20*S20</f>
        <v>164.68143359999999</v>
      </c>
      <c r="U20" s="7">
        <f>Q20</f>
        <v>2573.1473999999998</v>
      </c>
      <c r="V20" s="8" t="s">
        <v>31</v>
      </c>
      <c r="W20" s="49">
        <f>U16</f>
        <v>0.1885</v>
      </c>
      <c r="X20" s="9">
        <f>PRODUCT(U20,W20)</f>
        <v>485.03828489999995</v>
      </c>
      <c r="Y20" s="84">
        <f>T20+X20</f>
        <v>649.7197185</v>
      </c>
      <c r="Z20" s="14">
        <f>$V$11</f>
        <v>5297</v>
      </c>
      <c r="AA20" s="3" t="s">
        <v>31</v>
      </c>
      <c r="AB20" s="47">
        <f>G16</f>
        <v>0.25</v>
      </c>
      <c r="AC20" s="21">
        <f>PRODUCT(Z20,AB20)</f>
        <v>1324.25</v>
      </c>
      <c r="AD20" s="128">
        <f>AC20-Y20-G20</f>
        <v>282.81713150000002</v>
      </c>
      <c r="AE20" s="129"/>
      <c r="AF20" s="19" t="s">
        <v>1</v>
      </c>
    </row>
    <row r="21" spans="1:36" ht="21.75" customHeight="1">
      <c r="A21" s="20" t="s">
        <v>2</v>
      </c>
      <c r="B21" s="207">
        <f>PRODUCT(B20,0.99)</f>
        <v>1551.184074</v>
      </c>
      <c r="C21" s="208"/>
      <c r="D21" s="208"/>
      <c r="E21" s="6" t="s">
        <v>31</v>
      </c>
      <c r="F21" s="16">
        <f>F20*1.03</f>
        <v>0.25750000000000001</v>
      </c>
      <c r="G21" s="115">
        <f t="shared" ref="G21:G49" si="0">PRODUCT(B21,F21)</f>
        <v>399.42989905500002</v>
      </c>
      <c r="H21" s="116"/>
      <c r="I21" s="35">
        <f>I20*0.99</f>
        <v>4098.6000000000004</v>
      </c>
      <c r="J21" s="36" t="s">
        <v>61</v>
      </c>
      <c r="K21" s="36">
        <f t="shared" ref="K21:K49" si="1">B21</f>
        <v>1551.184074</v>
      </c>
      <c r="L21" s="37">
        <f t="shared" ref="L21:L49" si="2">I21-K21</f>
        <v>2547.4159260000006</v>
      </c>
      <c r="M21" s="36">
        <f>M20</f>
        <v>5297</v>
      </c>
      <c r="N21" s="36" t="s">
        <v>61</v>
      </c>
      <c r="O21" s="36">
        <f t="shared" ref="O21:O49" si="3">B21</f>
        <v>1551.184074</v>
      </c>
      <c r="P21" s="38">
        <f t="shared" ref="P21:P49" si="4">M21-O21</f>
        <v>3745.8159260000002</v>
      </c>
      <c r="Q21" s="39">
        <f t="shared" ref="Q21:Q49" si="5">MIN(L21,P21)</f>
        <v>2547.4159260000006</v>
      </c>
      <c r="R21" s="36" t="s">
        <v>31</v>
      </c>
      <c r="S21" s="51">
        <f>S20*1.02</f>
        <v>6.5280000000000005E-2</v>
      </c>
      <c r="T21" s="88">
        <f t="shared" ref="T21:T49" si="6">Q21*S21</f>
        <v>166.29531164928005</v>
      </c>
      <c r="U21" s="7">
        <f t="shared" ref="U21:U49" si="7">Q21</f>
        <v>2547.4159260000006</v>
      </c>
      <c r="V21" s="8" t="s">
        <v>31</v>
      </c>
      <c r="W21" s="49">
        <f>PRODUCT(W20,1.02)</f>
        <v>0.19227</v>
      </c>
      <c r="X21" s="9">
        <f t="shared" ref="X21:X49" si="8">PRODUCT(U21,W21)</f>
        <v>489.79166009202009</v>
      </c>
      <c r="Y21" s="84">
        <f t="shared" ref="Y21:Y49" si="9">T21+X21</f>
        <v>656.0869717413002</v>
      </c>
      <c r="Z21" s="14">
        <f t="shared" ref="Z21:Z49" si="10">$V$11</f>
        <v>5297</v>
      </c>
      <c r="AA21" s="3" t="s">
        <v>31</v>
      </c>
      <c r="AB21" s="47">
        <f>PRODUCT(AB20,1.03)</f>
        <v>0.25750000000000001</v>
      </c>
      <c r="AC21" s="21">
        <f t="shared" ref="AC21:AC49" si="11">PRODUCT(Z21,AB21)</f>
        <v>1363.9775</v>
      </c>
      <c r="AD21" s="128">
        <f t="shared" ref="AD21:AD49" si="12">AC21-Y21-G21</f>
        <v>308.46062920369974</v>
      </c>
      <c r="AE21" s="129"/>
      <c r="AF21" s="19" t="s">
        <v>2</v>
      </c>
    </row>
    <row r="22" spans="1:36" ht="21.75" customHeight="1">
      <c r="A22" s="20" t="s">
        <v>3</v>
      </c>
      <c r="B22" s="207">
        <f t="shared" ref="B22:B49" si="13">PRODUCT(B21,0.99)</f>
        <v>1535.67223326</v>
      </c>
      <c r="C22" s="208"/>
      <c r="D22" s="208"/>
      <c r="E22" s="6" t="s">
        <v>31</v>
      </c>
      <c r="F22" s="16">
        <f t="shared" ref="F22:F49" si="14">F21*1.03</f>
        <v>0.26522499999999999</v>
      </c>
      <c r="G22" s="115">
        <f t="shared" si="0"/>
        <v>407.29866806638347</v>
      </c>
      <c r="H22" s="116"/>
      <c r="I22" s="35">
        <f t="shared" ref="I22:I49" si="15">I21*0.99</f>
        <v>4057.6140000000005</v>
      </c>
      <c r="J22" s="36" t="s">
        <v>61</v>
      </c>
      <c r="K22" s="36">
        <f t="shared" si="1"/>
        <v>1535.67223326</v>
      </c>
      <c r="L22" s="37">
        <f t="shared" si="2"/>
        <v>2521.9417667400003</v>
      </c>
      <c r="M22" s="36">
        <f t="shared" ref="M22:M49" si="16">M21</f>
        <v>5297</v>
      </c>
      <c r="N22" s="36" t="s">
        <v>61</v>
      </c>
      <c r="O22" s="36">
        <f t="shared" si="3"/>
        <v>1535.67223326</v>
      </c>
      <c r="P22" s="38">
        <f t="shared" si="4"/>
        <v>3761.3277667399998</v>
      </c>
      <c r="Q22" s="39">
        <f t="shared" si="5"/>
        <v>2521.9417667400003</v>
      </c>
      <c r="R22" s="36" t="s">
        <v>31</v>
      </c>
      <c r="S22" s="51">
        <f t="shared" ref="S22:S49" si="17">S21*1.02</f>
        <v>6.6585600000000009E-2</v>
      </c>
      <c r="T22" s="88">
        <f t="shared" si="6"/>
        <v>167.92500570344299</v>
      </c>
      <c r="U22" s="7">
        <f t="shared" si="7"/>
        <v>2521.9417667400003</v>
      </c>
      <c r="V22" s="8" t="s">
        <v>31</v>
      </c>
      <c r="W22" s="49">
        <f t="shared" ref="W22:W48" si="18">PRODUCT(W21,1.02)</f>
        <v>0.1961154</v>
      </c>
      <c r="X22" s="9">
        <f t="shared" si="8"/>
        <v>494.59161836092181</v>
      </c>
      <c r="Y22" s="84">
        <f t="shared" si="9"/>
        <v>662.51662406436481</v>
      </c>
      <c r="Z22" s="14">
        <f t="shared" si="10"/>
        <v>5297</v>
      </c>
      <c r="AA22" s="3" t="s">
        <v>31</v>
      </c>
      <c r="AB22" s="47">
        <f t="shared" ref="AB22:AB38" si="19">PRODUCT(AB21,1.03)</f>
        <v>0.26522499999999999</v>
      </c>
      <c r="AC22" s="21">
        <f t="shared" si="11"/>
        <v>1404.896825</v>
      </c>
      <c r="AD22" s="128">
        <f t="shared" si="12"/>
        <v>335.08153286925176</v>
      </c>
      <c r="AE22" s="129"/>
      <c r="AF22" s="19" t="s">
        <v>3</v>
      </c>
    </row>
    <row r="23" spans="1:36" ht="21.75" customHeight="1">
      <c r="A23" s="20" t="s">
        <v>4</v>
      </c>
      <c r="B23" s="207">
        <f t="shared" si="13"/>
        <v>1520.3155109274001</v>
      </c>
      <c r="C23" s="208"/>
      <c r="D23" s="208"/>
      <c r="E23" s="6" t="s">
        <v>31</v>
      </c>
      <c r="F23" s="16">
        <f t="shared" si="14"/>
        <v>0.27318175</v>
      </c>
      <c r="G23" s="115">
        <f t="shared" si="0"/>
        <v>415.32245182729127</v>
      </c>
      <c r="H23" s="116"/>
      <c r="I23" s="35">
        <f t="shared" si="15"/>
        <v>4017.0378600000004</v>
      </c>
      <c r="J23" s="36" t="s">
        <v>61</v>
      </c>
      <c r="K23" s="36">
        <f t="shared" si="1"/>
        <v>1520.3155109274001</v>
      </c>
      <c r="L23" s="37">
        <f t="shared" si="2"/>
        <v>2496.7223490726001</v>
      </c>
      <c r="M23" s="36">
        <f t="shared" si="16"/>
        <v>5297</v>
      </c>
      <c r="N23" s="36" t="s">
        <v>61</v>
      </c>
      <c r="O23" s="36">
        <f t="shared" si="3"/>
        <v>1520.3155109274001</v>
      </c>
      <c r="P23" s="38">
        <f t="shared" si="4"/>
        <v>3776.6844890725997</v>
      </c>
      <c r="Q23" s="39">
        <f t="shared" si="5"/>
        <v>2496.7223490726001</v>
      </c>
      <c r="R23" s="36" t="s">
        <v>31</v>
      </c>
      <c r="S23" s="51">
        <f t="shared" si="17"/>
        <v>6.7917312000000007E-2</v>
      </c>
      <c r="T23" s="88">
        <f t="shared" si="6"/>
        <v>169.57067075933671</v>
      </c>
      <c r="U23" s="7">
        <f t="shared" si="7"/>
        <v>2496.7223490726001</v>
      </c>
      <c r="V23" s="8" t="s">
        <v>31</v>
      </c>
      <c r="W23" s="49">
        <f t="shared" si="18"/>
        <v>0.20003770800000001</v>
      </c>
      <c r="X23" s="9">
        <f t="shared" si="8"/>
        <v>499.43861622085888</v>
      </c>
      <c r="Y23" s="84">
        <f t="shared" si="9"/>
        <v>669.00928698019561</v>
      </c>
      <c r="Z23" s="14">
        <f t="shared" si="10"/>
        <v>5297</v>
      </c>
      <c r="AA23" s="3" t="s">
        <v>31</v>
      </c>
      <c r="AB23" s="47">
        <f t="shared" si="19"/>
        <v>0.27318175</v>
      </c>
      <c r="AC23" s="21">
        <f t="shared" si="11"/>
        <v>1447.04372975</v>
      </c>
      <c r="AD23" s="128">
        <f t="shared" si="12"/>
        <v>362.71199094251313</v>
      </c>
      <c r="AE23" s="129"/>
      <c r="AF23" s="19" t="s">
        <v>4</v>
      </c>
    </row>
    <row r="24" spans="1:36" ht="21.75" customHeight="1">
      <c r="A24" s="20" t="s">
        <v>5</v>
      </c>
      <c r="B24" s="207">
        <f t="shared" si="13"/>
        <v>1505.1123558181259</v>
      </c>
      <c r="C24" s="208"/>
      <c r="D24" s="208"/>
      <c r="E24" s="6" t="s">
        <v>31</v>
      </c>
      <c r="F24" s="16">
        <f t="shared" si="14"/>
        <v>0.28137720250000003</v>
      </c>
      <c r="G24" s="115">
        <f t="shared" si="0"/>
        <v>423.50430412828894</v>
      </c>
      <c r="H24" s="116"/>
      <c r="I24" s="35">
        <f t="shared" si="15"/>
        <v>3976.8674814000005</v>
      </c>
      <c r="J24" s="36" t="s">
        <v>61</v>
      </c>
      <c r="K24" s="36">
        <f t="shared" si="1"/>
        <v>1505.1123558181259</v>
      </c>
      <c r="L24" s="37">
        <f t="shared" si="2"/>
        <v>2471.7551255818744</v>
      </c>
      <c r="M24" s="36">
        <f t="shared" si="16"/>
        <v>5297</v>
      </c>
      <c r="N24" s="36" t="s">
        <v>61</v>
      </c>
      <c r="O24" s="36">
        <f t="shared" si="3"/>
        <v>1505.1123558181259</v>
      </c>
      <c r="P24" s="38">
        <f t="shared" si="4"/>
        <v>3791.8876441818738</v>
      </c>
      <c r="Q24" s="39">
        <f t="shared" si="5"/>
        <v>2471.7551255818744</v>
      </c>
      <c r="R24" s="36" t="s">
        <v>31</v>
      </c>
      <c r="S24" s="51">
        <f t="shared" si="17"/>
        <v>6.927565824000001E-2</v>
      </c>
      <c r="T24" s="88">
        <f t="shared" si="6"/>
        <v>171.23246333277822</v>
      </c>
      <c r="U24" s="7">
        <f t="shared" si="7"/>
        <v>2471.7551255818744</v>
      </c>
      <c r="V24" s="8" t="s">
        <v>31</v>
      </c>
      <c r="W24" s="49">
        <f t="shared" si="18"/>
        <v>0.20403846216000002</v>
      </c>
      <c r="X24" s="9">
        <f t="shared" si="8"/>
        <v>504.33311465982337</v>
      </c>
      <c r="Y24" s="84">
        <f t="shared" si="9"/>
        <v>675.56557799260156</v>
      </c>
      <c r="Z24" s="14">
        <f t="shared" si="10"/>
        <v>5297</v>
      </c>
      <c r="AA24" s="3" t="s">
        <v>31</v>
      </c>
      <c r="AB24" s="47">
        <f t="shared" si="19"/>
        <v>0.28137720250000003</v>
      </c>
      <c r="AC24" s="21">
        <f t="shared" si="11"/>
        <v>1490.4550416425002</v>
      </c>
      <c r="AD24" s="128">
        <f t="shared" si="12"/>
        <v>391.38515952160969</v>
      </c>
      <c r="AE24" s="129"/>
      <c r="AF24" s="19" t="s">
        <v>5</v>
      </c>
    </row>
    <row r="25" spans="1:36" ht="21.75" customHeight="1">
      <c r="A25" s="20" t="s">
        <v>6</v>
      </c>
      <c r="B25" s="207">
        <f t="shared" si="13"/>
        <v>1490.0612322599447</v>
      </c>
      <c r="C25" s="208"/>
      <c r="D25" s="208"/>
      <c r="E25" s="6" t="s">
        <v>31</v>
      </c>
      <c r="F25" s="16">
        <f t="shared" si="14"/>
        <v>0.28981851857500002</v>
      </c>
      <c r="G25" s="115">
        <f t="shared" si="0"/>
        <v>431.84733891961622</v>
      </c>
      <c r="H25" s="116"/>
      <c r="I25" s="35">
        <f t="shared" si="15"/>
        <v>3937.0988065860006</v>
      </c>
      <c r="J25" s="36" t="s">
        <v>61</v>
      </c>
      <c r="K25" s="36">
        <f t="shared" si="1"/>
        <v>1490.0612322599447</v>
      </c>
      <c r="L25" s="37">
        <f t="shared" si="2"/>
        <v>2447.0375743260556</v>
      </c>
      <c r="M25" s="36">
        <f t="shared" si="16"/>
        <v>5297</v>
      </c>
      <c r="N25" s="36" t="s">
        <v>61</v>
      </c>
      <c r="O25" s="36">
        <f t="shared" si="3"/>
        <v>1490.0612322599447</v>
      </c>
      <c r="P25" s="38">
        <f t="shared" si="4"/>
        <v>3806.9387677400555</v>
      </c>
      <c r="Q25" s="39">
        <f t="shared" si="5"/>
        <v>2447.0375743260556</v>
      </c>
      <c r="R25" s="36" t="s">
        <v>31</v>
      </c>
      <c r="S25" s="51">
        <f t="shared" si="17"/>
        <v>7.0661171404800008E-2</v>
      </c>
      <c r="T25" s="88">
        <f t="shared" si="6"/>
        <v>172.91054147343945</v>
      </c>
      <c r="U25" s="7">
        <f t="shared" si="7"/>
        <v>2447.0375743260556</v>
      </c>
      <c r="V25" s="8" t="s">
        <v>31</v>
      </c>
      <c r="W25" s="49">
        <f t="shared" si="18"/>
        <v>0.20811923140320002</v>
      </c>
      <c r="X25" s="9">
        <f t="shared" si="8"/>
        <v>509.27557918348964</v>
      </c>
      <c r="Y25" s="84">
        <f t="shared" si="9"/>
        <v>682.18612065692912</v>
      </c>
      <c r="Z25" s="14">
        <f t="shared" si="10"/>
        <v>5297</v>
      </c>
      <c r="AA25" s="3" t="s">
        <v>31</v>
      </c>
      <c r="AB25" s="47">
        <f t="shared" si="19"/>
        <v>0.28981851857500002</v>
      </c>
      <c r="AC25" s="21">
        <f t="shared" si="11"/>
        <v>1535.168692891775</v>
      </c>
      <c r="AD25" s="128">
        <f t="shared" si="12"/>
        <v>421.13523331522964</v>
      </c>
      <c r="AE25" s="129"/>
      <c r="AF25" s="19" t="s">
        <v>6</v>
      </c>
    </row>
    <row r="26" spans="1:36" ht="21.75" customHeight="1">
      <c r="A26" s="20" t="s">
        <v>7</v>
      </c>
      <c r="B26" s="207">
        <f t="shared" si="13"/>
        <v>1475.1606199373452</v>
      </c>
      <c r="C26" s="208"/>
      <c r="D26" s="208"/>
      <c r="E26" s="6" t="s">
        <v>31</v>
      </c>
      <c r="F26" s="16">
        <f t="shared" si="14"/>
        <v>0.29851307413225003</v>
      </c>
      <c r="G26" s="115">
        <f t="shared" si="0"/>
        <v>440.35473149633265</v>
      </c>
      <c r="H26" s="116"/>
      <c r="I26" s="35">
        <f t="shared" si="15"/>
        <v>3897.7278185201408</v>
      </c>
      <c r="J26" s="36" t="s">
        <v>61</v>
      </c>
      <c r="K26" s="36">
        <f t="shared" si="1"/>
        <v>1475.1606199373452</v>
      </c>
      <c r="L26" s="37">
        <f t="shared" si="2"/>
        <v>2422.5671985827958</v>
      </c>
      <c r="M26" s="36">
        <f t="shared" si="16"/>
        <v>5297</v>
      </c>
      <c r="N26" s="36" t="s">
        <v>61</v>
      </c>
      <c r="O26" s="36">
        <f t="shared" si="3"/>
        <v>1475.1606199373452</v>
      </c>
      <c r="P26" s="38">
        <f t="shared" si="4"/>
        <v>3821.8393800626545</v>
      </c>
      <c r="Q26" s="39">
        <f t="shared" si="5"/>
        <v>2422.5671985827958</v>
      </c>
      <c r="R26" s="36" t="s">
        <v>31</v>
      </c>
      <c r="S26" s="51">
        <f t="shared" si="17"/>
        <v>7.2074394832896016E-2</v>
      </c>
      <c r="T26" s="88">
        <f t="shared" si="6"/>
        <v>174.60506477987923</v>
      </c>
      <c r="U26" s="7">
        <f t="shared" si="7"/>
        <v>2422.5671985827958</v>
      </c>
      <c r="V26" s="8" t="s">
        <v>31</v>
      </c>
      <c r="W26" s="49">
        <f t="shared" si="18"/>
        <v>0.21228161603126403</v>
      </c>
      <c r="X26" s="9">
        <f t="shared" si="8"/>
        <v>514.26647985948796</v>
      </c>
      <c r="Y26" s="84">
        <f t="shared" si="9"/>
        <v>688.87154463936713</v>
      </c>
      <c r="Z26" s="14">
        <f t="shared" si="10"/>
        <v>5297</v>
      </c>
      <c r="AA26" s="3" t="s">
        <v>31</v>
      </c>
      <c r="AB26" s="47">
        <f t="shared" si="19"/>
        <v>0.29851307413225003</v>
      </c>
      <c r="AC26" s="21">
        <f t="shared" si="11"/>
        <v>1581.2237536785285</v>
      </c>
      <c r="AD26" s="128">
        <f t="shared" si="12"/>
        <v>451.99747754282873</v>
      </c>
      <c r="AE26" s="129"/>
      <c r="AF26" s="19" t="s">
        <v>7</v>
      </c>
    </row>
    <row r="27" spans="1:36" ht="21.75" customHeight="1">
      <c r="A27" s="20" t="s">
        <v>8</v>
      </c>
      <c r="B27" s="207">
        <f t="shared" si="13"/>
        <v>1460.4090137379717</v>
      </c>
      <c r="C27" s="208"/>
      <c r="D27" s="208"/>
      <c r="E27" s="6" t="s">
        <v>31</v>
      </c>
      <c r="F27" s="16">
        <f t="shared" si="14"/>
        <v>0.30746846635621755</v>
      </c>
      <c r="G27" s="115">
        <f t="shared" si="0"/>
        <v>449.0297197068104</v>
      </c>
      <c r="H27" s="116"/>
      <c r="I27" s="35">
        <f t="shared" si="15"/>
        <v>3858.7505403349392</v>
      </c>
      <c r="J27" s="36" t="s">
        <v>61</v>
      </c>
      <c r="K27" s="36">
        <f t="shared" si="1"/>
        <v>1460.4090137379717</v>
      </c>
      <c r="L27" s="37">
        <f t="shared" si="2"/>
        <v>2398.3415265969675</v>
      </c>
      <c r="M27" s="36">
        <f t="shared" si="16"/>
        <v>5297</v>
      </c>
      <c r="N27" s="36" t="s">
        <v>61</v>
      </c>
      <c r="O27" s="36">
        <f t="shared" si="3"/>
        <v>1460.4090137379717</v>
      </c>
      <c r="P27" s="38">
        <f t="shared" si="4"/>
        <v>3836.5909862620283</v>
      </c>
      <c r="Q27" s="39">
        <f t="shared" si="5"/>
        <v>2398.3415265969675</v>
      </c>
      <c r="R27" s="36" t="s">
        <v>31</v>
      </c>
      <c r="S27" s="51">
        <f t="shared" si="17"/>
        <v>7.3515882729553936E-2</v>
      </c>
      <c r="T27" s="88">
        <f t="shared" si="6"/>
        <v>176.31619441472202</v>
      </c>
      <c r="U27" s="7">
        <f t="shared" si="7"/>
        <v>2398.3415265969675</v>
      </c>
      <c r="V27" s="8" t="s">
        <v>31</v>
      </c>
      <c r="W27" s="49">
        <f t="shared" si="18"/>
        <v>0.2165272483518893</v>
      </c>
      <c r="X27" s="9">
        <f t="shared" si="8"/>
        <v>519.30629136211087</v>
      </c>
      <c r="Y27" s="84">
        <f t="shared" si="9"/>
        <v>695.62248577683295</v>
      </c>
      <c r="Z27" s="14">
        <f t="shared" si="10"/>
        <v>5297</v>
      </c>
      <c r="AA27" s="3" t="s">
        <v>31</v>
      </c>
      <c r="AB27" s="47">
        <f t="shared" si="19"/>
        <v>0.30746846635621755</v>
      </c>
      <c r="AC27" s="21">
        <f t="shared" si="11"/>
        <v>1628.6604662888844</v>
      </c>
      <c r="AD27" s="128">
        <f t="shared" si="12"/>
        <v>484.00826080524109</v>
      </c>
      <c r="AE27" s="129"/>
      <c r="AF27" s="19" t="s">
        <v>8</v>
      </c>
      <c r="AJ27" s="5"/>
    </row>
    <row r="28" spans="1:36" ht="21.75" customHeight="1">
      <c r="A28" s="20" t="s">
        <v>9</v>
      </c>
      <c r="B28" s="207">
        <f t="shared" si="13"/>
        <v>1445.804923600592</v>
      </c>
      <c r="C28" s="208"/>
      <c r="D28" s="208"/>
      <c r="E28" s="6" t="s">
        <v>31</v>
      </c>
      <c r="F28" s="16">
        <f t="shared" si="14"/>
        <v>0.31669252034690409</v>
      </c>
      <c r="G28" s="115">
        <f t="shared" si="0"/>
        <v>457.8756051850346</v>
      </c>
      <c r="H28" s="116"/>
      <c r="I28" s="35">
        <f t="shared" si="15"/>
        <v>3820.1630349315897</v>
      </c>
      <c r="J28" s="36" t="s">
        <v>61</v>
      </c>
      <c r="K28" s="36">
        <f t="shared" si="1"/>
        <v>1445.804923600592</v>
      </c>
      <c r="L28" s="37">
        <f t="shared" si="2"/>
        <v>2374.3581113309974</v>
      </c>
      <c r="M28" s="36">
        <f t="shared" si="16"/>
        <v>5297</v>
      </c>
      <c r="N28" s="36" t="s">
        <v>61</v>
      </c>
      <c r="O28" s="36">
        <f t="shared" si="3"/>
        <v>1445.804923600592</v>
      </c>
      <c r="P28" s="38">
        <f t="shared" si="4"/>
        <v>3851.1950763994082</v>
      </c>
      <c r="Q28" s="39">
        <f t="shared" si="5"/>
        <v>2374.3581113309974</v>
      </c>
      <c r="R28" s="36" t="s">
        <v>31</v>
      </c>
      <c r="S28" s="51">
        <f t="shared" si="17"/>
        <v>7.498620038414501E-2</v>
      </c>
      <c r="T28" s="88">
        <f t="shared" si="6"/>
        <v>178.04409311998626</v>
      </c>
      <c r="U28" s="7">
        <f t="shared" si="7"/>
        <v>2374.3581113309974</v>
      </c>
      <c r="V28" s="8" t="s">
        <v>31</v>
      </c>
      <c r="W28" s="49">
        <f t="shared" si="18"/>
        <v>0.2208577933189271</v>
      </c>
      <c r="X28" s="9">
        <f t="shared" si="8"/>
        <v>524.39549301745956</v>
      </c>
      <c r="Y28" s="84">
        <f t="shared" si="9"/>
        <v>702.43958613744576</v>
      </c>
      <c r="Z28" s="14">
        <f t="shared" si="10"/>
        <v>5297</v>
      </c>
      <c r="AA28" s="3" t="s">
        <v>31</v>
      </c>
      <c r="AB28" s="47">
        <f t="shared" si="19"/>
        <v>0.31669252034690409</v>
      </c>
      <c r="AC28" s="21">
        <f t="shared" si="11"/>
        <v>1677.5202802775509</v>
      </c>
      <c r="AD28" s="128">
        <f t="shared" si="12"/>
        <v>517.20508895507055</v>
      </c>
      <c r="AE28" s="129"/>
      <c r="AF28" s="19" t="s">
        <v>9</v>
      </c>
      <c r="AI28" s="99" t="s">
        <v>60</v>
      </c>
      <c r="AJ28" s="29" t="s">
        <v>46</v>
      </c>
    </row>
    <row r="29" spans="1:36" ht="21.75" customHeight="1">
      <c r="A29" s="20" t="s">
        <v>10</v>
      </c>
      <c r="B29" s="207">
        <f t="shared" si="13"/>
        <v>1431.346874364586</v>
      </c>
      <c r="C29" s="208"/>
      <c r="D29" s="208"/>
      <c r="E29" s="6" t="s">
        <v>31</v>
      </c>
      <c r="F29" s="16">
        <f t="shared" si="14"/>
        <v>0.32619329595731122</v>
      </c>
      <c r="G29" s="115">
        <f t="shared" si="0"/>
        <v>466.89575460717975</v>
      </c>
      <c r="H29" s="116"/>
      <c r="I29" s="35">
        <f t="shared" si="15"/>
        <v>3781.9614045822736</v>
      </c>
      <c r="J29" s="36" t="s">
        <v>61</v>
      </c>
      <c r="K29" s="36">
        <f t="shared" si="1"/>
        <v>1431.346874364586</v>
      </c>
      <c r="L29" s="37">
        <f t="shared" si="2"/>
        <v>2350.6145302176874</v>
      </c>
      <c r="M29" s="36">
        <f t="shared" si="16"/>
        <v>5297</v>
      </c>
      <c r="N29" s="36" t="s">
        <v>61</v>
      </c>
      <c r="O29" s="36">
        <f t="shared" si="3"/>
        <v>1431.346874364586</v>
      </c>
      <c r="P29" s="38">
        <f t="shared" si="4"/>
        <v>3865.6531256354137</v>
      </c>
      <c r="Q29" s="39">
        <f t="shared" si="5"/>
        <v>2350.6145302176874</v>
      </c>
      <c r="R29" s="36" t="s">
        <v>31</v>
      </c>
      <c r="S29" s="51">
        <f t="shared" si="17"/>
        <v>7.6485924391827914E-2</v>
      </c>
      <c r="T29" s="88">
        <f t="shared" si="6"/>
        <v>179.78892523256212</v>
      </c>
      <c r="U29" s="7">
        <f t="shared" si="7"/>
        <v>2350.6145302176874</v>
      </c>
      <c r="V29" s="8" t="s">
        <v>31</v>
      </c>
      <c r="W29" s="49">
        <f t="shared" si="18"/>
        <v>0.22527494918530566</v>
      </c>
      <c r="X29" s="9">
        <f t="shared" si="8"/>
        <v>529.53456884903062</v>
      </c>
      <c r="Y29" s="84">
        <f t="shared" si="9"/>
        <v>709.3234940815928</v>
      </c>
      <c r="Z29" s="14">
        <f t="shared" si="10"/>
        <v>5297</v>
      </c>
      <c r="AA29" s="3" t="s">
        <v>31</v>
      </c>
      <c r="AB29" s="47">
        <f t="shared" si="19"/>
        <v>0.32619329595731122</v>
      </c>
      <c r="AC29" s="21">
        <f t="shared" si="11"/>
        <v>1727.8458886858775</v>
      </c>
      <c r="AD29" s="128">
        <f t="shared" si="12"/>
        <v>551.62663999710503</v>
      </c>
      <c r="AE29" s="129"/>
      <c r="AF29" s="19" t="s">
        <v>10</v>
      </c>
      <c r="AI29" s="99"/>
      <c r="AJ29" s="29" t="s">
        <v>45</v>
      </c>
    </row>
    <row r="30" spans="1:36" ht="21.75" customHeight="1">
      <c r="A30" s="20" t="s">
        <v>11</v>
      </c>
      <c r="B30" s="207">
        <f t="shared" si="13"/>
        <v>1417.0334056209401</v>
      </c>
      <c r="C30" s="208"/>
      <c r="D30" s="208"/>
      <c r="E30" s="6" t="s">
        <v>31</v>
      </c>
      <c r="F30" s="16">
        <f t="shared" si="14"/>
        <v>0.33597909483603056</v>
      </c>
      <c r="G30" s="115">
        <f t="shared" si="0"/>
        <v>476.0936009729412</v>
      </c>
      <c r="H30" s="116"/>
      <c r="I30" s="35">
        <f t="shared" si="15"/>
        <v>3744.141790536451</v>
      </c>
      <c r="J30" s="36" t="s">
        <v>61</v>
      </c>
      <c r="K30" s="36">
        <f t="shared" si="1"/>
        <v>1417.0334056209401</v>
      </c>
      <c r="L30" s="37">
        <f t="shared" si="2"/>
        <v>2327.1083849155111</v>
      </c>
      <c r="M30" s="36">
        <f t="shared" si="16"/>
        <v>5297</v>
      </c>
      <c r="N30" s="36" t="s">
        <v>61</v>
      </c>
      <c r="O30" s="36">
        <f t="shared" si="3"/>
        <v>1417.0334056209401</v>
      </c>
      <c r="P30" s="38">
        <f t="shared" si="4"/>
        <v>3879.9665943790596</v>
      </c>
      <c r="Q30" s="39">
        <f t="shared" si="5"/>
        <v>2327.1083849155111</v>
      </c>
      <c r="R30" s="36" t="s">
        <v>31</v>
      </c>
      <c r="S30" s="51">
        <f t="shared" si="17"/>
        <v>7.8015642879664476E-2</v>
      </c>
      <c r="T30" s="88">
        <f t="shared" si="6"/>
        <v>181.55085669984129</v>
      </c>
      <c r="U30" s="7">
        <f t="shared" si="7"/>
        <v>2327.1083849155111</v>
      </c>
      <c r="V30" s="8" t="s">
        <v>31</v>
      </c>
      <c r="W30" s="49">
        <f t="shared" si="18"/>
        <v>0.22978044816901178</v>
      </c>
      <c r="X30" s="9">
        <f t="shared" si="8"/>
        <v>534.72400762375128</v>
      </c>
      <c r="Y30" s="84">
        <f t="shared" si="9"/>
        <v>716.27486432359251</v>
      </c>
      <c r="Z30" s="14">
        <f t="shared" si="10"/>
        <v>5297</v>
      </c>
      <c r="AA30" s="3" t="s">
        <v>31</v>
      </c>
      <c r="AB30" s="47">
        <f t="shared" si="19"/>
        <v>0.33597909483603056</v>
      </c>
      <c r="AC30" s="21">
        <f t="shared" si="11"/>
        <v>1779.6812653464538</v>
      </c>
      <c r="AD30" s="128">
        <f t="shared" si="12"/>
        <v>587.31280004992004</v>
      </c>
      <c r="AE30" s="129"/>
      <c r="AF30" s="19" t="s">
        <v>11</v>
      </c>
      <c r="AI30" s="30" t="s">
        <v>41</v>
      </c>
      <c r="AJ30" s="31">
        <v>5.0190000000000001</v>
      </c>
    </row>
    <row r="31" spans="1:36" ht="21.75" customHeight="1">
      <c r="A31" s="20" t="s">
        <v>12</v>
      </c>
      <c r="B31" s="207">
        <f t="shared" si="13"/>
        <v>1402.8630715647307</v>
      </c>
      <c r="C31" s="208"/>
      <c r="D31" s="208"/>
      <c r="E31" s="6" t="s">
        <v>31</v>
      </c>
      <c r="F31" s="16">
        <f t="shared" si="14"/>
        <v>0.34605846768111148</v>
      </c>
      <c r="G31" s="115">
        <f t="shared" si="0"/>
        <v>485.47264491210814</v>
      </c>
      <c r="H31" s="116"/>
      <c r="I31" s="35">
        <f t="shared" si="15"/>
        <v>3706.7003726310863</v>
      </c>
      <c r="J31" s="36" t="s">
        <v>61</v>
      </c>
      <c r="K31" s="36">
        <f t="shared" si="1"/>
        <v>1402.8630715647307</v>
      </c>
      <c r="L31" s="37">
        <f t="shared" si="2"/>
        <v>2303.8373010663554</v>
      </c>
      <c r="M31" s="36">
        <f t="shared" si="16"/>
        <v>5297</v>
      </c>
      <c r="N31" s="36" t="s">
        <v>61</v>
      </c>
      <c r="O31" s="36">
        <f t="shared" si="3"/>
        <v>1402.8630715647307</v>
      </c>
      <c r="P31" s="38">
        <f t="shared" si="4"/>
        <v>3894.1369284352695</v>
      </c>
      <c r="Q31" s="39">
        <f t="shared" si="5"/>
        <v>2303.8373010663554</v>
      </c>
      <c r="R31" s="36" t="s">
        <v>31</v>
      </c>
      <c r="S31" s="51">
        <f t="shared" si="17"/>
        <v>7.9575955737257772E-2</v>
      </c>
      <c r="T31" s="88">
        <f t="shared" si="6"/>
        <v>183.33005509549972</v>
      </c>
      <c r="U31" s="7">
        <f t="shared" si="7"/>
        <v>2303.8373010663554</v>
      </c>
      <c r="V31" s="8" t="s">
        <v>31</v>
      </c>
      <c r="W31" s="49">
        <f t="shared" si="18"/>
        <v>0.23437605713239201</v>
      </c>
      <c r="X31" s="9">
        <f t="shared" si="8"/>
        <v>539.96430289846398</v>
      </c>
      <c r="Y31" s="84">
        <f t="shared" si="9"/>
        <v>723.29435799396367</v>
      </c>
      <c r="Z31" s="14">
        <f t="shared" si="10"/>
        <v>5297</v>
      </c>
      <c r="AA31" s="3" t="s">
        <v>31</v>
      </c>
      <c r="AB31" s="47">
        <f t="shared" si="19"/>
        <v>0.34605846768111148</v>
      </c>
      <c r="AC31" s="21">
        <f t="shared" si="11"/>
        <v>1833.0717033068474</v>
      </c>
      <c r="AD31" s="128">
        <f t="shared" si="12"/>
        <v>624.3047004007758</v>
      </c>
      <c r="AE31" s="129"/>
      <c r="AF31" s="19" t="s">
        <v>12</v>
      </c>
      <c r="AI31" s="30" t="s">
        <v>42</v>
      </c>
      <c r="AJ31" s="31">
        <v>10.156000000000001</v>
      </c>
    </row>
    <row r="32" spans="1:36" ht="21.75" customHeight="1">
      <c r="A32" s="20" t="s">
        <v>13</v>
      </c>
      <c r="B32" s="207">
        <f t="shared" si="13"/>
        <v>1388.8344408490834</v>
      </c>
      <c r="C32" s="208"/>
      <c r="D32" s="208"/>
      <c r="E32" s="6" t="s">
        <v>31</v>
      </c>
      <c r="F32" s="16">
        <f t="shared" si="14"/>
        <v>0.35644022171154482</v>
      </c>
      <c r="G32" s="115">
        <f t="shared" si="0"/>
        <v>495.03645601687668</v>
      </c>
      <c r="H32" s="116"/>
      <c r="I32" s="35">
        <f t="shared" si="15"/>
        <v>3669.6333689047756</v>
      </c>
      <c r="J32" s="36" t="s">
        <v>61</v>
      </c>
      <c r="K32" s="36">
        <f t="shared" si="1"/>
        <v>1388.8344408490834</v>
      </c>
      <c r="L32" s="37">
        <f t="shared" si="2"/>
        <v>2280.7989280556922</v>
      </c>
      <c r="M32" s="36">
        <f t="shared" si="16"/>
        <v>5297</v>
      </c>
      <c r="N32" s="36" t="s">
        <v>61</v>
      </c>
      <c r="O32" s="36">
        <f t="shared" si="3"/>
        <v>1388.8344408490834</v>
      </c>
      <c r="P32" s="38">
        <f t="shared" si="4"/>
        <v>3908.1655591509166</v>
      </c>
      <c r="Q32" s="39">
        <f t="shared" si="5"/>
        <v>2280.7989280556922</v>
      </c>
      <c r="R32" s="36" t="s">
        <v>31</v>
      </c>
      <c r="S32" s="51">
        <f t="shared" si="17"/>
        <v>8.116747485200293E-2</v>
      </c>
      <c r="T32" s="88">
        <f t="shared" si="6"/>
        <v>185.12668963543564</v>
      </c>
      <c r="U32" s="7">
        <f t="shared" si="7"/>
        <v>2280.7989280556922</v>
      </c>
      <c r="V32" s="8" t="s">
        <v>31</v>
      </c>
      <c r="W32" s="49">
        <f t="shared" si="18"/>
        <v>0.23906357827503985</v>
      </c>
      <c r="X32" s="9">
        <f t="shared" si="8"/>
        <v>545.25595306686898</v>
      </c>
      <c r="Y32" s="84">
        <f t="shared" si="9"/>
        <v>730.38264270230457</v>
      </c>
      <c r="Z32" s="14">
        <f t="shared" si="10"/>
        <v>5297</v>
      </c>
      <c r="AA32" s="3" t="s">
        <v>31</v>
      </c>
      <c r="AB32" s="47">
        <f t="shared" si="19"/>
        <v>0.35644022171154482</v>
      </c>
      <c r="AC32" s="21">
        <f t="shared" si="11"/>
        <v>1888.063854406053</v>
      </c>
      <c r="AD32" s="128">
        <f t="shared" si="12"/>
        <v>662.6447556868718</v>
      </c>
      <c r="AE32" s="129"/>
      <c r="AF32" s="19" t="s">
        <v>13</v>
      </c>
      <c r="AI32" s="30" t="s">
        <v>43</v>
      </c>
      <c r="AJ32" s="31">
        <v>16.088999999999999</v>
      </c>
    </row>
    <row r="33" spans="1:36" ht="21.75" customHeight="1">
      <c r="A33" s="20" t="s">
        <v>14</v>
      </c>
      <c r="B33" s="207">
        <f t="shared" si="13"/>
        <v>1374.9460964405926</v>
      </c>
      <c r="C33" s="208"/>
      <c r="D33" s="208"/>
      <c r="E33" s="6" t="s">
        <v>31</v>
      </c>
      <c r="F33" s="16">
        <f t="shared" si="14"/>
        <v>0.3671334283628912</v>
      </c>
      <c r="G33" s="115">
        <f t="shared" si="0"/>
        <v>504.78867420040916</v>
      </c>
      <c r="H33" s="116"/>
      <c r="I33" s="35">
        <f t="shared" si="15"/>
        <v>3632.937035215728</v>
      </c>
      <c r="J33" s="36" t="s">
        <v>61</v>
      </c>
      <c r="K33" s="36">
        <f t="shared" si="1"/>
        <v>1374.9460964405926</v>
      </c>
      <c r="L33" s="37">
        <f t="shared" si="2"/>
        <v>2257.9909387751354</v>
      </c>
      <c r="M33" s="36">
        <f t="shared" si="16"/>
        <v>5297</v>
      </c>
      <c r="N33" s="36" t="s">
        <v>61</v>
      </c>
      <c r="O33" s="36">
        <f t="shared" si="3"/>
        <v>1374.9460964405926</v>
      </c>
      <c r="P33" s="38">
        <f t="shared" si="4"/>
        <v>3922.0539035594074</v>
      </c>
      <c r="Q33" s="39">
        <f t="shared" si="5"/>
        <v>2257.9909387751354</v>
      </c>
      <c r="R33" s="36" t="s">
        <v>31</v>
      </c>
      <c r="S33" s="51">
        <f t="shared" si="17"/>
        <v>8.2790824349042988E-2</v>
      </c>
      <c r="T33" s="88">
        <f t="shared" si="6"/>
        <v>186.94093119386292</v>
      </c>
      <c r="U33" s="7">
        <f t="shared" si="7"/>
        <v>2257.9909387751354</v>
      </c>
      <c r="V33" s="8" t="s">
        <v>31</v>
      </c>
      <c r="W33" s="49">
        <f t="shared" si="18"/>
        <v>0.24384484984054064</v>
      </c>
      <c r="X33" s="9">
        <f t="shared" si="8"/>
        <v>550.59946140692432</v>
      </c>
      <c r="Y33" s="84">
        <f t="shared" si="9"/>
        <v>737.5403926007873</v>
      </c>
      <c r="Z33" s="14">
        <f t="shared" si="10"/>
        <v>5297</v>
      </c>
      <c r="AA33" s="3" t="s">
        <v>31</v>
      </c>
      <c r="AB33" s="47">
        <f t="shared" si="19"/>
        <v>0.3671334283628912</v>
      </c>
      <c r="AC33" s="21">
        <f t="shared" si="11"/>
        <v>1944.7057700382347</v>
      </c>
      <c r="AD33" s="128">
        <f t="shared" si="12"/>
        <v>702.37670323703833</v>
      </c>
      <c r="AE33" s="129"/>
      <c r="AF33" s="19" t="s">
        <v>14</v>
      </c>
      <c r="AI33" s="30" t="s">
        <v>44</v>
      </c>
      <c r="AJ33" s="31">
        <v>20.302</v>
      </c>
    </row>
    <row r="34" spans="1:36" ht="21.75" customHeight="1">
      <c r="A34" s="20" t="s">
        <v>15</v>
      </c>
      <c r="B34" s="207">
        <f t="shared" si="13"/>
        <v>1361.1966354761867</v>
      </c>
      <c r="C34" s="208"/>
      <c r="D34" s="208"/>
      <c r="E34" s="6" t="s">
        <v>31</v>
      </c>
      <c r="F34" s="16">
        <f t="shared" si="14"/>
        <v>0.37814743121377797</v>
      </c>
      <c r="G34" s="115">
        <f t="shared" si="0"/>
        <v>514.7330110821573</v>
      </c>
      <c r="H34" s="116"/>
      <c r="I34" s="35">
        <f t="shared" si="15"/>
        <v>3596.6076648635708</v>
      </c>
      <c r="J34" s="36" t="s">
        <v>61</v>
      </c>
      <c r="K34" s="36">
        <f t="shared" si="1"/>
        <v>1361.1966354761867</v>
      </c>
      <c r="L34" s="37">
        <f t="shared" si="2"/>
        <v>2235.4110293873841</v>
      </c>
      <c r="M34" s="36">
        <f t="shared" si="16"/>
        <v>5297</v>
      </c>
      <c r="N34" s="36" t="s">
        <v>61</v>
      </c>
      <c r="O34" s="36">
        <f t="shared" si="3"/>
        <v>1361.1966354761867</v>
      </c>
      <c r="P34" s="38">
        <f t="shared" si="4"/>
        <v>3935.8033645238133</v>
      </c>
      <c r="Q34" s="39">
        <f t="shared" si="5"/>
        <v>2235.4110293873841</v>
      </c>
      <c r="R34" s="36" t="s">
        <v>31</v>
      </c>
      <c r="S34" s="51">
        <f t="shared" si="17"/>
        <v>8.4446640836023851E-2</v>
      </c>
      <c r="T34" s="88">
        <f t="shared" si="6"/>
        <v>188.77295231956279</v>
      </c>
      <c r="U34" s="7">
        <f t="shared" si="7"/>
        <v>2235.4110293873841</v>
      </c>
      <c r="V34" s="8" t="s">
        <v>31</v>
      </c>
      <c r="W34" s="49">
        <f t="shared" si="18"/>
        <v>0.24872174683735146</v>
      </c>
      <c r="X34" s="9">
        <f t="shared" si="8"/>
        <v>555.99533612871221</v>
      </c>
      <c r="Y34" s="84">
        <f t="shared" si="9"/>
        <v>744.76828844827503</v>
      </c>
      <c r="Z34" s="14">
        <f t="shared" si="10"/>
        <v>5297</v>
      </c>
      <c r="AA34" s="3" t="s">
        <v>31</v>
      </c>
      <c r="AB34" s="47">
        <f t="shared" si="19"/>
        <v>0.37814743121377797</v>
      </c>
      <c r="AC34" s="21">
        <f t="shared" si="11"/>
        <v>2003.0469431393819</v>
      </c>
      <c r="AD34" s="128">
        <f t="shared" si="12"/>
        <v>743.54564360894972</v>
      </c>
      <c r="AE34" s="129"/>
      <c r="AF34" s="19" t="s">
        <v>15</v>
      </c>
      <c r="AI34" s="4"/>
    </row>
    <row r="35" spans="1:36" ht="21.75" customHeight="1">
      <c r="A35" s="20" t="s">
        <v>16</v>
      </c>
      <c r="B35" s="207">
        <f t="shared" si="13"/>
        <v>1347.5846691214247</v>
      </c>
      <c r="C35" s="208"/>
      <c r="D35" s="208"/>
      <c r="E35" s="6" t="s">
        <v>31</v>
      </c>
      <c r="F35" s="16">
        <f t="shared" si="14"/>
        <v>0.38949185415019133</v>
      </c>
      <c r="G35" s="115">
        <f t="shared" si="0"/>
        <v>524.87325140047574</v>
      </c>
      <c r="H35" s="116"/>
      <c r="I35" s="35">
        <f t="shared" si="15"/>
        <v>3560.6415882149349</v>
      </c>
      <c r="J35" s="36" t="s">
        <v>61</v>
      </c>
      <c r="K35" s="36">
        <f t="shared" si="1"/>
        <v>1347.5846691214247</v>
      </c>
      <c r="L35" s="37">
        <f t="shared" si="2"/>
        <v>2213.0569190935103</v>
      </c>
      <c r="M35" s="36">
        <f t="shared" si="16"/>
        <v>5297</v>
      </c>
      <c r="N35" s="36" t="s">
        <v>61</v>
      </c>
      <c r="O35" s="36">
        <f t="shared" si="3"/>
        <v>1347.5846691214247</v>
      </c>
      <c r="P35" s="38">
        <f t="shared" si="4"/>
        <v>3949.4153308785753</v>
      </c>
      <c r="Q35" s="39">
        <f t="shared" si="5"/>
        <v>2213.0569190935103</v>
      </c>
      <c r="R35" s="36" t="s">
        <v>31</v>
      </c>
      <c r="S35" s="51">
        <f t="shared" si="17"/>
        <v>8.6135573652744324E-2</v>
      </c>
      <c r="T35" s="88">
        <f t="shared" si="6"/>
        <v>190.62292725229449</v>
      </c>
      <c r="U35" s="7">
        <f t="shared" si="7"/>
        <v>2213.0569190935103</v>
      </c>
      <c r="V35" s="8" t="s">
        <v>31</v>
      </c>
      <c r="W35" s="49">
        <f t="shared" si="18"/>
        <v>0.25369618177409847</v>
      </c>
      <c r="X35" s="9">
        <f t="shared" si="8"/>
        <v>561.44409042277357</v>
      </c>
      <c r="Y35" s="84">
        <f t="shared" si="9"/>
        <v>752.06701767506809</v>
      </c>
      <c r="Z35" s="14">
        <f t="shared" si="10"/>
        <v>5297</v>
      </c>
      <c r="AA35" s="3" t="s">
        <v>31</v>
      </c>
      <c r="AB35" s="47">
        <f t="shared" si="19"/>
        <v>0.38949185415019133</v>
      </c>
      <c r="AC35" s="21">
        <f t="shared" si="11"/>
        <v>2063.1383514335635</v>
      </c>
      <c r="AD35" s="128">
        <f t="shared" si="12"/>
        <v>786.19808235801952</v>
      </c>
      <c r="AE35" s="129"/>
      <c r="AF35" s="19" t="s">
        <v>16</v>
      </c>
    </row>
    <row r="36" spans="1:36" ht="21.75" customHeight="1">
      <c r="A36" s="20" t="s">
        <v>17</v>
      </c>
      <c r="B36" s="207">
        <f t="shared" si="13"/>
        <v>1334.1088224302105</v>
      </c>
      <c r="C36" s="208"/>
      <c r="D36" s="208"/>
      <c r="E36" s="6" t="s">
        <v>31</v>
      </c>
      <c r="F36" s="16">
        <f t="shared" si="14"/>
        <v>0.4011766097746971</v>
      </c>
      <c r="G36" s="115">
        <f t="shared" si="0"/>
        <v>535.21325445306525</v>
      </c>
      <c r="H36" s="116"/>
      <c r="I36" s="35">
        <f t="shared" si="15"/>
        <v>3525.0351723327854</v>
      </c>
      <c r="J36" s="36" t="s">
        <v>61</v>
      </c>
      <c r="K36" s="36">
        <f t="shared" si="1"/>
        <v>1334.1088224302105</v>
      </c>
      <c r="L36" s="37">
        <f t="shared" si="2"/>
        <v>2190.9263499025747</v>
      </c>
      <c r="M36" s="36">
        <f t="shared" si="16"/>
        <v>5297</v>
      </c>
      <c r="N36" s="36" t="s">
        <v>61</v>
      </c>
      <c r="O36" s="36">
        <f t="shared" si="3"/>
        <v>1334.1088224302105</v>
      </c>
      <c r="P36" s="38">
        <f t="shared" si="4"/>
        <v>3962.8911775697898</v>
      </c>
      <c r="Q36" s="39">
        <f t="shared" si="5"/>
        <v>2190.9263499025747</v>
      </c>
      <c r="R36" s="36" t="s">
        <v>31</v>
      </c>
      <c r="S36" s="51">
        <f t="shared" si="17"/>
        <v>8.7858285125799213E-2</v>
      </c>
      <c r="T36" s="88">
        <f t="shared" si="6"/>
        <v>192.49103193936693</v>
      </c>
      <c r="U36" s="7">
        <f t="shared" si="7"/>
        <v>2190.9263499025747</v>
      </c>
      <c r="V36" s="8" t="s">
        <v>31</v>
      </c>
      <c r="W36" s="49">
        <f t="shared" si="18"/>
        <v>0.25877010540958045</v>
      </c>
      <c r="X36" s="9">
        <f t="shared" si="8"/>
        <v>566.94624250891661</v>
      </c>
      <c r="Y36" s="84">
        <f t="shared" si="9"/>
        <v>759.43727444828357</v>
      </c>
      <c r="Z36" s="14">
        <f t="shared" si="10"/>
        <v>5297</v>
      </c>
      <c r="AA36" s="3" t="s">
        <v>31</v>
      </c>
      <c r="AB36" s="47">
        <f t="shared" si="19"/>
        <v>0.4011766097746971</v>
      </c>
      <c r="AC36" s="21">
        <f t="shared" si="11"/>
        <v>2125.0325019765705</v>
      </c>
      <c r="AD36" s="128">
        <f t="shared" si="12"/>
        <v>830.38197307522182</v>
      </c>
      <c r="AE36" s="129"/>
      <c r="AF36" s="19" t="s">
        <v>17</v>
      </c>
    </row>
    <row r="37" spans="1:36" ht="21.75" customHeight="1">
      <c r="A37" s="20" t="s">
        <v>18</v>
      </c>
      <c r="B37" s="207">
        <f t="shared" si="13"/>
        <v>1320.7677342059083</v>
      </c>
      <c r="C37" s="208"/>
      <c r="D37" s="208"/>
      <c r="E37" s="6" t="s">
        <v>31</v>
      </c>
      <c r="F37" s="16">
        <f t="shared" si="14"/>
        <v>0.41321190806793801</v>
      </c>
      <c r="G37" s="115">
        <f t="shared" si="0"/>
        <v>545.75695556579058</v>
      </c>
      <c r="H37" s="116"/>
      <c r="I37" s="35">
        <f t="shared" si="15"/>
        <v>3489.7848206094573</v>
      </c>
      <c r="J37" s="36" t="s">
        <v>61</v>
      </c>
      <c r="K37" s="36">
        <f t="shared" si="1"/>
        <v>1320.7677342059083</v>
      </c>
      <c r="L37" s="37">
        <f t="shared" si="2"/>
        <v>2169.017086403549</v>
      </c>
      <c r="M37" s="36">
        <f t="shared" si="16"/>
        <v>5297</v>
      </c>
      <c r="N37" s="36" t="s">
        <v>61</v>
      </c>
      <c r="O37" s="36">
        <f t="shared" si="3"/>
        <v>1320.7677342059083</v>
      </c>
      <c r="P37" s="38">
        <f t="shared" si="4"/>
        <v>3976.2322657940917</v>
      </c>
      <c r="Q37" s="39">
        <f t="shared" si="5"/>
        <v>2169.017086403549</v>
      </c>
      <c r="R37" s="36" t="s">
        <v>31</v>
      </c>
      <c r="S37" s="51">
        <f t="shared" si="17"/>
        <v>8.9615450828315193E-2</v>
      </c>
      <c r="T37" s="88">
        <f t="shared" si="6"/>
        <v>194.37744405237274</v>
      </c>
      <c r="U37" s="7">
        <f t="shared" si="7"/>
        <v>2169.017086403549</v>
      </c>
      <c r="V37" s="8" t="s">
        <v>31</v>
      </c>
      <c r="W37" s="49">
        <f t="shared" si="18"/>
        <v>0.26394550751777207</v>
      </c>
      <c r="X37" s="9">
        <f t="shared" si="8"/>
        <v>572.50231568550407</v>
      </c>
      <c r="Y37" s="84">
        <f t="shared" si="9"/>
        <v>766.87975973787684</v>
      </c>
      <c r="Z37" s="14">
        <f t="shared" si="10"/>
        <v>5297</v>
      </c>
      <c r="AA37" s="3" t="s">
        <v>31</v>
      </c>
      <c r="AB37" s="47">
        <f t="shared" si="19"/>
        <v>0.41321190806793801</v>
      </c>
      <c r="AC37" s="21">
        <f t="shared" si="11"/>
        <v>2188.7834770358677</v>
      </c>
      <c r="AD37" s="128">
        <f t="shared" si="12"/>
        <v>876.14676173220028</v>
      </c>
      <c r="AE37" s="129"/>
      <c r="AF37" s="19" t="s">
        <v>18</v>
      </c>
    </row>
    <row r="38" spans="1:36" ht="21.75" customHeight="1">
      <c r="A38" s="20" t="s">
        <v>19</v>
      </c>
      <c r="B38" s="207">
        <f t="shared" si="13"/>
        <v>1307.5600568638492</v>
      </c>
      <c r="C38" s="208"/>
      <c r="D38" s="208"/>
      <c r="E38" s="6" t="s">
        <v>31</v>
      </c>
      <c r="F38" s="16">
        <f t="shared" si="14"/>
        <v>0.42560826530997614</v>
      </c>
      <c r="G38" s="115">
        <f t="shared" si="0"/>
        <v>556.50836759043659</v>
      </c>
      <c r="H38" s="116"/>
      <c r="I38" s="35">
        <f t="shared" si="15"/>
        <v>3454.8869724033625</v>
      </c>
      <c r="J38" s="36" t="s">
        <v>61</v>
      </c>
      <c r="K38" s="36">
        <f t="shared" si="1"/>
        <v>1307.5600568638492</v>
      </c>
      <c r="L38" s="37">
        <f t="shared" si="2"/>
        <v>2147.3269155395133</v>
      </c>
      <c r="M38" s="36">
        <f t="shared" si="16"/>
        <v>5297</v>
      </c>
      <c r="N38" s="36" t="s">
        <v>61</v>
      </c>
      <c r="O38" s="36">
        <f t="shared" si="3"/>
        <v>1307.5600568638492</v>
      </c>
      <c r="P38" s="38">
        <f t="shared" si="4"/>
        <v>3989.4399431361508</v>
      </c>
      <c r="Q38" s="39">
        <f t="shared" si="5"/>
        <v>2147.3269155395133</v>
      </c>
      <c r="R38" s="36" t="s">
        <v>31</v>
      </c>
      <c r="S38" s="51">
        <f t="shared" si="17"/>
        <v>9.1407759844881503E-2</v>
      </c>
      <c r="T38" s="88">
        <f t="shared" si="6"/>
        <v>196.28234300408599</v>
      </c>
      <c r="U38" s="7">
        <f t="shared" si="7"/>
        <v>2147.3269155395133</v>
      </c>
      <c r="V38" s="8" t="s">
        <v>31</v>
      </c>
      <c r="W38" s="49">
        <f t="shared" si="18"/>
        <v>0.26922441766812749</v>
      </c>
      <c r="X38" s="9">
        <f t="shared" si="8"/>
        <v>578.1128383792219</v>
      </c>
      <c r="Y38" s="84">
        <f t="shared" si="9"/>
        <v>774.39518138330789</v>
      </c>
      <c r="Z38" s="14">
        <f t="shared" si="10"/>
        <v>5297</v>
      </c>
      <c r="AA38" s="3" t="s">
        <v>31</v>
      </c>
      <c r="AB38" s="47">
        <f t="shared" si="19"/>
        <v>0.42560826530997614</v>
      </c>
      <c r="AC38" s="21">
        <f t="shared" si="11"/>
        <v>2254.4469813469436</v>
      </c>
      <c r="AD38" s="128">
        <f t="shared" si="12"/>
        <v>923.54343237319927</v>
      </c>
      <c r="AE38" s="129"/>
      <c r="AF38" s="19" t="s">
        <v>19</v>
      </c>
    </row>
    <row r="39" spans="1:36" ht="21.75" customHeight="1">
      <c r="A39" s="20" t="s">
        <v>20</v>
      </c>
      <c r="B39" s="207">
        <f t="shared" si="13"/>
        <v>1294.4844562952107</v>
      </c>
      <c r="C39" s="208"/>
      <c r="D39" s="208"/>
      <c r="E39" s="6" t="s">
        <v>31</v>
      </c>
      <c r="F39" s="16">
        <f t="shared" si="14"/>
        <v>0.43837651326927546</v>
      </c>
      <c r="G39" s="115">
        <f t="shared" si="0"/>
        <v>567.47158243196827</v>
      </c>
      <c r="H39" s="116"/>
      <c r="I39" s="35">
        <f t="shared" si="15"/>
        <v>3420.338102679329</v>
      </c>
      <c r="J39" s="36" t="s">
        <v>61</v>
      </c>
      <c r="K39" s="36">
        <f t="shared" si="1"/>
        <v>1294.4844562952107</v>
      </c>
      <c r="L39" s="37">
        <f t="shared" si="2"/>
        <v>2125.8536463841183</v>
      </c>
      <c r="M39" s="36">
        <f t="shared" si="16"/>
        <v>5297</v>
      </c>
      <c r="N39" s="36" t="s">
        <v>61</v>
      </c>
      <c r="O39" s="36">
        <f t="shared" si="3"/>
        <v>1294.4844562952107</v>
      </c>
      <c r="P39" s="38">
        <f t="shared" si="4"/>
        <v>4002.5155437047893</v>
      </c>
      <c r="Q39" s="39">
        <f t="shared" si="5"/>
        <v>2125.8536463841183</v>
      </c>
      <c r="R39" s="36" t="s">
        <v>31</v>
      </c>
      <c r="S39" s="51">
        <f t="shared" si="17"/>
        <v>9.3235915041779138E-2</v>
      </c>
      <c r="T39" s="88">
        <f t="shared" si="6"/>
        <v>198.20590996552605</v>
      </c>
      <c r="U39" s="7">
        <f t="shared" si="7"/>
        <v>2125.8536463841183</v>
      </c>
      <c r="V39" s="8" t="s">
        <v>31</v>
      </c>
      <c r="W39" s="49">
        <f t="shared" si="18"/>
        <v>0.27460890602149007</v>
      </c>
      <c r="X39" s="9">
        <f t="shared" si="8"/>
        <v>583.77834419533838</v>
      </c>
      <c r="Y39" s="84">
        <f t="shared" si="9"/>
        <v>781.98425416086445</v>
      </c>
      <c r="Z39" s="14">
        <f t="shared" si="10"/>
        <v>5297</v>
      </c>
      <c r="AA39" s="3" t="s">
        <v>31</v>
      </c>
      <c r="AB39" s="47">
        <f>PRODUCT(AB38,1.03)</f>
        <v>0.43837651326927546</v>
      </c>
      <c r="AC39" s="21">
        <f t="shared" si="11"/>
        <v>2322.0803907873519</v>
      </c>
      <c r="AD39" s="128">
        <f t="shared" si="12"/>
        <v>972.62455419451908</v>
      </c>
      <c r="AE39" s="129"/>
      <c r="AF39" s="19" t="s">
        <v>20</v>
      </c>
    </row>
    <row r="40" spans="1:36" ht="21.75" customHeight="1">
      <c r="A40" s="20" t="s">
        <v>21</v>
      </c>
      <c r="B40" s="207">
        <f t="shared" si="13"/>
        <v>1281.5396117322587</v>
      </c>
      <c r="C40" s="208"/>
      <c r="D40" s="208"/>
      <c r="E40" s="6" t="s">
        <v>31</v>
      </c>
      <c r="F40" s="16">
        <f t="shared" si="14"/>
        <v>0.45152780866735376</v>
      </c>
      <c r="G40" s="115">
        <f t="shared" si="0"/>
        <v>578.65077260587816</v>
      </c>
      <c r="H40" s="116"/>
      <c r="I40" s="35">
        <f t="shared" si="15"/>
        <v>3386.1347216525355</v>
      </c>
      <c r="J40" s="36" t="s">
        <v>61</v>
      </c>
      <c r="K40" s="36">
        <f t="shared" si="1"/>
        <v>1281.5396117322587</v>
      </c>
      <c r="L40" s="37">
        <f t="shared" si="2"/>
        <v>2104.5951099202766</v>
      </c>
      <c r="M40" s="36">
        <f t="shared" si="16"/>
        <v>5297</v>
      </c>
      <c r="N40" s="36" t="s">
        <v>61</v>
      </c>
      <c r="O40" s="36">
        <f t="shared" si="3"/>
        <v>1281.5396117322587</v>
      </c>
      <c r="P40" s="38">
        <f t="shared" si="4"/>
        <v>4015.4603882677411</v>
      </c>
      <c r="Q40" s="39">
        <f t="shared" si="5"/>
        <v>2104.5951099202766</v>
      </c>
      <c r="R40" s="36" t="s">
        <v>31</v>
      </c>
      <c r="S40" s="51">
        <f t="shared" si="17"/>
        <v>9.5100633342614718E-2</v>
      </c>
      <c r="T40" s="88">
        <f t="shared" si="6"/>
        <v>200.14832788318816</v>
      </c>
      <c r="U40" s="7">
        <f t="shared" si="7"/>
        <v>2104.5951099202766</v>
      </c>
      <c r="V40" s="8" t="s">
        <v>31</v>
      </c>
      <c r="W40" s="49">
        <f t="shared" si="18"/>
        <v>0.28010108414191986</v>
      </c>
      <c r="X40" s="9">
        <f t="shared" si="8"/>
        <v>589.49937196845246</v>
      </c>
      <c r="Y40" s="84">
        <f t="shared" si="9"/>
        <v>789.6476998516406</v>
      </c>
      <c r="Z40" s="14">
        <f t="shared" si="10"/>
        <v>5297</v>
      </c>
      <c r="AA40" s="3" t="s">
        <v>31</v>
      </c>
      <c r="AB40" s="47">
        <f>PRODUCT(AB39,1.03)</f>
        <v>0.45152780866735376</v>
      </c>
      <c r="AC40" s="21">
        <f t="shared" si="11"/>
        <v>2391.742802510973</v>
      </c>
      <c r="AD40" s="128">
        <f t="shared" si="12"/>
        <v>1023.4443300534543</v>
      </c>
      <c r="AE40" s="129"/>
      <c r="AF40" s="19" t="s">
        <v>21</v>
      </c>
    </row>
    <row r="41" spans="1:36" ht="21.75" customHeight="1">
      <c r="A41" s="20" t="s">
        <v>22</v>
      </c>
      <c r="B41" s="207">
        <f t="shared" si="13"/>
        <v>1268.7242156149362</v>
      </c>
      <c r="C41" s="208"/>
      <c r="D41" s="208"/>
      <c r="E41" s="6" t="s">
        <v>31</v>
      </c>
      <c r="F41" s="16">
        <f t="shared" si="14"/>
        <v>0.46507364292737441</v>
      </c>
      <c r="G41" s="115">
        <f t="shared" si="0"/>
        <v>590.05019282621402</v>
      </c>
      <c r="H41" s="116"/>
      <c r="I41" s="35">
        <f t="shared" si="15"/>
        <v>3352.2733744360103</v>
      </c>
      <c r="J41" s="36" t="s">
        <v>61</v>
      </c>
      <c r="K41" s="36">
        <f t="shared" si="1"/>
        <v>1268.7242156149362</v>
      </c>
      <c r="L41" s="37">
        <f t="shared" si="2"/>
        <v>2083.5491588210743</v>
      </c>
      <c r="M41" s="36">
        <f t="shared" si="16"/>
        <v>5297</v>
      </c>
      <c r="N41" s="36" t="s">
        <v>61</v>
      </c>
      <c r="O41" s="36">
        <f t="shared" si="3"/>
        <v>1268.7242156149362</v>
      </c>
      <c r="P41" s="38">
        <f t="shared" si="4"/>
        <v>4028.2757843850641</v>
      </c>
      <c r="Q41" s="39">
        <f t="shared" si="5"/>
        <v>2083.5491588210743</v>
      </c>
      <c r="R41" s="36" t="s">
        <v>31</v>
      </c>
      <c r="S41" s="51">
        <f t="shared" si="17"/>
        <v>9.7002646009467008E-2</v>
      </c>
      <c r="T41" s="88">
        <f t="shared" si="6"/>
        <v>202.10978149644342</v>
      </c>
      <c r="U41" s="7">
        <f t="shared" si="7"/>
        <v>2083.5491588210743</v>
      </c>
      <c r="V41" s="8" t="s">
        <v>31</v>
      </c>
      <c r="W41" s="49">
        <f t="shared" si="18"/>
        <v>0.28570310582475827</v>
      </c>
      <c r="X41" s="9">
        <f t="shared" si="8"/>
        <v>595.27646581374347</v>
      </c>
      <c r="Y41" s="84">
        <f t="shared" si="9"/>
        <v>797.38624731018695</v>
      </c>
      <c r="Z41" s="14">
        <f t="shared" si="10"/>
        <v>5297</v>
      </c>
      <c r="AA41" s="3" t="s">
        <v>31</v>
      </c>
      <c r="AB41" s="47">
        <f>PRODUCT(AB40,1.03)</f>
        <v>0.46507364292737441</v>
      </c>
      <c r="AC41" s="21">
        <f t="shared" si="11"/>
        <v>2463.495086586302</v>
      </c>
      <c r="AD41" s="128">
        <f t="shared" si="12"/>
        <v>1076.0586464499011</v>
      </c>
      <c r="AE41" s="129"/>
      <c r="AF41" s="19" t="s">
        <v>22</v>
      </c>
      <c r="AI41" s="46" t="s">
        <v>107</v>
      </c>
    </row>
    <row r="42" spans="1:36" ht="21.75" customHeight="1">
      <c r="A42" s="20" t="s">
        <v>23</v>
      </c>
      <c r="B42" s="207">
        <f t="shared" si="13"/>
        <v>1256.0369734587869</v>
      </c>
      <c r="C42" s="208"/>
      <c r="D42" s="208"/>
      <c r="E42" s="6" t="s">
        <v>31</v>
      </c>
      <c r="F42" s="16">
        <f t="shared" si="14"/>
        <v>0.47902585221519567</v>
      </c>
      <c r="G42" s="115">
        <f t="shared" si="0"/>
        <v>601.67418162489048</v>
      </c>
      <c r="H42" s="116"/>
      <c r="I42" s="35">
        <f t="shared" si="15"/>
        <v>3318.75064069165</v>
      </c>
      <c r="J42" s="36" t="s">
        <v>61</v>
      </c>
      <c r="K42" s="36">
        <f t="shared" si="1"/>
        <v>1256.0369734587869</v>
      </c>
      <c r="L42" s="37">
        <f t="shared" si="2"/>
        <v>2062.7136672328634</v>
      </c>
      <c r="M42" s="36">
        <f t="shared" si="16"/>
        <v>5297</v>
      </c>
      <c r="N42" s="36" t="s">
        <v>61</v>
      </c>
      <c r="O42" s="36">
        <f t="shared" si="3"/>
        <v>1256.0369734587869</v>
      </c>
      <c r="P42" s="38">
        <f t="shared" si="4"/>
        <v>4040.9630265412134</v>
      </c>
      <c r="Q42" s="39">
        <f t="shared" si="5"/>
        <v>2062.7136672328634</v>
      </c>
      <c r="R42" s="36" t="s">
        <v>31</v>
      </c>
      <c r="S42" s="51">
        <f t="shared" si="17"/>
        <v>9.8942698929656347E-2</v>
      </c>
      <c r="T42" s="88">
        <f t="shared" si="6"/>
        <v>204.09045735510855</v>
      </c>
      <c r="U42" s="7">
        <f t="shared" si="7"/>
        <v>2062.7136672328634</v>
      </c>
      <c r="V42" s="8" t="s">
        <v>31</v>
      </c>
      <c r="W42" s="49">
        <f t="shared" si="18"/>
        <v>0.29141716794125344</v>
      </c>
      <c r="X42" s="9">
        <f t="shared" si="8"/>
        <v>601.11017517871812</v>
      </c>
      <c r="Y42" s="84">
        <f t="shared" si="9"/>
        <v>805.20063253382671</v>
      </c>
      <c r="Z42" s="14">
        <f t="shared" si="10"/>
        <v>5297</v>
      </c>
      <c r="AA42" s="3" t="s">
        <v>31</v>
      </c>
      <c r="AB42" s="47">
        <f t="shared" ref="AB42:AB48" si="20">PRODUCT(AB41,1.03)</f>
        <v>0.47902585221519567</v>
      </c>
      <c r="AC42" s="21">
        <f t="shared" si="11"/>
        <v>2537.3999391838915</v>
      </c>
      <c r="AD42" s="128">
        <f t="shared" si="12"/>
        <v>1130.5251250251745</v>
      </c>
      <c r="AE42" s="129"/>
      <c r="AF42" s="19" t="s">
        <v>23</v>
      </c>
      <c r="AI42" s="45" t="s">
        <v>71</v>
      </c>
    </row>
    <row r="43" spans="1:36" ht="21.75" customHeight="1">
      <c r="A43" s="20" t="s">
        <v>24</v>
      </c>
      <c r="B43" s="207">
        <f t="shared" si="13"/>
        <v>1243.4766037241991</v>
      </c>
      <c r="C43" s="208"/>
      <c r="D43" s="208"/>
      <c r="E43" s="6" t="s">
        <v>31</v>
      </c>
      <c r="F43" s="16">
        <f t="shared" si="14"/>
        <v>0.49339662778165155</v>
      </c>
      <c r="G43" s="115">
        <f t="shared" si="0"/>
        <v>613.52716300290092</v>
      </c>
      <c r="H43" s="116"/>
      <c r="I43" s="35">
        <f t="shared" si="15"/>
        <v>3285.5631342847337</v>
      </c>
      <c r="J43" s="36" t="s">
        <v>61</v>
      </c>
      <c r="K43" s="36">
        <f t="shared" si="1"/>
        <v>1243.4766037241991</v>
      </c>
      <c r="L43" s="37">
        <f t="shared" si="2"/>
        <v>2042.0865305605346</v>
      </c>
      <c r="M43" s="36">
        <f t="shared" si="16"/>
        <v>5297</v>
      </c>
      <c r="N43" s="36" t="s">
        <v>61</v>
      </c>
      <c r="O43" s="36">
        <f t="shared" si="3"/>
        <v>1243.4766037241991</v>
      </c>
      <c r="P43" s="38">
        <f t="shared" si="4"/>
        <v>4053.5233962758011</v>
      </c>
      <c r="Q43" s="39">
        <f t="shared" si="5"/>
        <v>2042.0865305605346</v>
      </c>
      <c r="R43" s="36" t="s">
        <v>31</v>
      </c>
      <c r="S43" s="51">
        <f t="shared" si="17"/>
        <v>0.10092155290824947</v>
      </c>
      <c r="T43" s="88">
        <f t="shared" si="6"/>
        <v>206.09054383718859</v>
      </c>
      <c r="U43" s="7">
        <f t="shared" si="7"/>
        <v>2042.0865305605346</v>
      </c>
      <c r="V43" s="8" t="s">
        <v>31</v>
      </c>
      <c r="W43" s="49">
        <f t="shared" si="18"/>
        <v>0.29724551130007854</v>
      </c>
      <c r="X43" s="9">
        <f t="shared" si="8"/>
        <v>607.00105489546957</v>
      </c>
      <c r="Y43" s="84">
        <f t="shared" si="9"/>
        <v>813.09159873265821</v>
      </c>
      <c r="Z43" s="14">
        <f t="shared" si="10"/>
        <v>5297</v>
      </c>
      <c r="AA43" s="3" t="s">
        <v>31</v>
      </c>
      <c r="AB43" s="47">
        <f t="shared" si="20"/>
        <v>0.49339662778165155</v>
      </c>
      <c r="AC43" s="21">
        <f t="shared" si="11"/>
        <v>2613.5219373594082</v>
      </c>
      <c r="AD43" s="128">
        <f t="shared" si="12"/>
        <v>1186.9031756238492</v>
      </c>
      <c r="AE43" s="129"/>
      <c r="AF43" s="19" t="s">
        <v>24</v>
      </c>
    </row>
    <row r="44" spans="1:36" ht="21.75" customHeight="1">
      <c r="A44" s="20" t="s">
        <v>25</v>
      </c>
      <c r="B44" s="207">
        <f t="shared" si="13"/>
        <v>1231.041837686957</v>
      </c>
      <c r="C44" s="208"/>
      <c r="D44" s="208"/>
      <c r="E44" s="6" t="s">
        <v>31</v>
      </c>
      <c r="F44" s="16">
        <f t="shared" si="14"/>
        <v>0.50819852661510112</v>
      </c>
      <c r="G44" s="115">
        <f t="shared" si="0"/>
        <v>625.61364811405804</v>
      </c>
      <c r="H44" s="116"/>
      <c r="I44" s="35">
        <f t="shared" si="15"/>
        <v>3252.7075029418861</v>
      </c>
      <c r="J44" s="36" t="s">
        <v>61</v>
      </c>
      <c r="K44" s="36">
        <f t="shared" si="1"/>
        <v>1231.041837686957</v>
      </c>
      <c r="L44" s="37">
        <f t="shared" si="2"/>
        <v>2021.6656652549291</v>
      </c>
      <c r="M44" s="36">
        <f t="shared" si="16"/>
        <v>5297</v>
      </c>
      <c r="N44" s="36" t="s">
        <v>61</v>
      </c>
      <c r="O44" s="36">
        <f t="shared" si="3"/>
        <v>1231.041837686957</v>
      </c>
      <c r="P44" s="38">
        <f t="shared" si="4"/>
        <v>4065.958162313043</v>
      </c>
      <c r="Q44" s="39">
        <f t="shared" si="5"/>
        <v>2021.6656652549291</v>
      </c>
      <c r="R44" s="36" t="s">
        <v>31</v>
      </c>
      <c r="S44" s="51">
        <f t="shared" si="17"/>
        <v>0.10293998396641446</v>
      </c>
      <c r="T44" s="88">
        <f t="shared" si="6"/>
        <v>208.11023116679303</v>
      </c>
      <c r="U44" s="7">
        <f t="shared" si="7"/>
        <v>2021.6656652549291</v>
      </c>
      <c r="V44" s="8" t="s">
        <v>31</v>
      </c>
      <c r="W44" s="49">
        <f t="shared" si="18"/>
        <v>0.30319042152608011</v>
      </c>
      <c r="X44" s="9">
        <f t="shared" si="8"/>
        <v>612.9496652334451</v>
      </c>
      <c r="Y44" s="84">
        <f t="shared" si="9"/>
        <v>821.05989640023813</v>
      </c>
      <c r="Z44" s="14">
        <f t="shared" si="10"/>
        <v>5297</v>
      </c>
      <c r="AA44" s="3" t="s">
        <v>31</v>
      </c>
      <c r="AB44" s="47">
        <f t="shared" si="20"/>
        <v>0.50819852661510112</v>
      </c>
      <c r="AC44" s="21">
        <f t="shared" si="11"/>
        <v>2691.9275954801906</v>
      </c>
      <c r="AD44" s="128">
        <f t="shared" si="12"/>
        <v>1245.2540509658943</v>
      </c>
      <c r="AE44" s="129"/>
      <c r="AF44" s="19" t="s">
        <v>25</v>
      </c>
    </row>
    <row r="45" spans="1:36" ht="21.75" customHeight="1">
      <c r="A45" s="20" t="s">
        <v>26</v>
      </c>
      <c r="B45" s="207">
        <f t="shared" si="13"/>
        <v>1218.7314193100874</v>
      </c>
      <c r="C45" s="208"/>
      <c r="D45" s="208"/>
      <c r="E45" s="6" t="s">
        <v>31</v>
      </c>
      <c r="F45" s="16">
        <f t="shared" si="14"/>
        <v>0.52344448241355412</v>
      </c>
      <c r="G45" s="115">
        <f t="shared" si="0"/>
        <v>637.93823698190488</v>
      </c>
      <c r="H45" s="116"/>
      <c r="I45" s="35">
        <f t="shared" si="15"/>
        <v>3220.1804279124672</v>
      </c>
      <c r="J45" s="36" t="s">
        <v>61</v>
      </c>
      <c r="K45" s="36">
        <f t="shared" si="1"/>
        <v>1218.7314193100874</v>
      </c>
      <c r="L45" s="37">
        <f t="shared" si="2"/>
        <v>2001.4490086023798</v>
      </c>
      <c r="M45" s="36">
        <f t="shared" si="16"/>
        <v>5297</v>
      </c>
      <c r="N45" s="36" t="s">
        <v>61</v>
      </c>
      <c r="O45" s="36">
        <f t="shared" si="3"/>
        <v>1218.7314193100874</v>
      </c>
      <c r="P45" s="38">
        <f t="shared" si="4"/>
        <v>4078.2685806899126</v>
      </c>
      <c r="Q45" s="39">
        <f t="shared" si="5"/>
        <v>2001.4490086023798</v>
      </c>
      <c r="R45" s="36" t="s">
        <v>31</v>
      </c>
      <c r="S45" s="51">
        <f t="shared" si="17"/>
        <v>0.10499878364574275</v>
      </c>
      <c r="T45" s="88">
        <f t="shared" si="6"/>
        <v>210.1497114322276</v>
      </c>
      <c r="U45" s="7">
        <f t="shared" si="7"/>
        <v>2001.4490086023798</v>
      </c>
      <c r="V45" s="8" t="s">
        <v>31</v>
      </c>
      <c r="W45" s="49">
        <f t="shared" si="18"/>
        <v>0.30925422995660173</v>
      </c>
      <c r="X45" s="9">
        <f t="shared" si="8"/>
        <v>618.95657195273293</v>
      </c>
      <c r="Y45" s="84">
        <f t="shared" si="9"/>
        <v>829.10628338496053</v>
      </c>
      <c r="Z45" s="14">
        <f t="shared" si="10"/>
        <v>5297</v>
      </c>
      <c r="AA45" s="3" t="s">
        <v>31</v>
      </c>
      <c r="AB45" s="47">
        <f t="shared" si="20"/>
        <v>0.52344448241355412</v>
      </c>
      <c r="AC45" s="21">
        <f t="shared" si="11"/>
        <v>2772.6854233445961</v>
      </c>
      <c r="AD45" s="128">
        <f t="shared" si="12"/>
        <v>1305.6409029777305</v>
      </c>
      <c r="AE45" s="129"/>
      <c r="AF45" s="19" t="s">
        <v>26</v>
      </c>
    </row>
    <row r="46" spans="1:36" ht="21.75" customHeight="1">
      <c r="A46" s="20" t="s">
        <v>27</v>
      </c>
      <c r="B46" s="207">
        <f t="shared" si="13"/>
        <v>1206.5441051169864</v>
      </c>
      <c r="C46" s="208"/>
      <c r="D46" s="208"/>
      <c r="E46" s="6" t="s">
        <v>31</v>
      </c>
      <c r="F46" s="16">
        <f t="shared" si="14"/>
        <v>0.53914781688596081</v>
      </c>
      <c r="G46" s="115">
        <f t="shared" si="0"/>
        <v>650.50562025044849</v>
      </c>
      <c r="H46" s="116"/>
      <c r="I46" s="35">
        <f t="shared" si="15"/>
        <v>3187.9786236333425</v>
      </c>
      <c r="J46" s="36" t="s">
        <v>61</v>
      </c>
      <c r="K46" s="36">
        <f t="shared" si="1"/>
        <v>1206.5441051169864</v>
      </c>
      <c r="L46" s="37">
        <f t="shared" si="2"/>
        <v>1981.4345185163561</v>
      </c>
      <c r="M46" s="36">
        <f t="shared" si="16"/>
        <v>5297</v>
      </c>
      <c r="N46" s="36" t="s">
        <v>61</v>
      </c>
      <c r="O46" s="36">
        <f t="shared" si="3"/>
        <v>1206.5441051169864</v>
      </c>
      <c r="P46" s="38">
        <f t="shared" si="4"/>
        <v>4090.4558948830136</v>
      </c>
      <c r="Q46" s="39">
        <f t="shared" si="5"/>
        <v>1981.4345185163561</v>
      </c>
      <c r="R46" s="36" t="s">
        <v>31</v>
      </c>
      <c r="S46" s="51">
        <f t="shared" si="17"/>
        <v>0.1070987593186576</v>
      </c>
      <c r="T46" s="88">
        <f t="shared" si="6"/>
        <v>212.20917860426343</v>
      </c>
      <c r="U46" s="7">
        <f t="shared" si="7"/>
        <v>1981.4345185163561</v>
      </c>
      <c r="V46" s="8" t="s">
        <v>31</v>
      </c>
      <c r="W46" s="49">
        <f t="shared" si="18"/>
        <v>0.31543931455573376</v>
      </c>
      <c r="X46" s="9">
        <f t="shared" si="8"/>
        <v>625.02234635786976</v>
      </c>
      <c r="Y46" s="84">
        <f t="shared" si="9"/>
        <v>837.23152496213322</v>
      </c>
      <c r="Z46" s="14">
        <f t="shared" si="10"/>
        <v>5297</v>
      </c>
      <c r="AA46" s="3" t="s">
        <v>31</v>
      </c>
      <c r="AB46" s="47">
        <f t="shared" si="20"/>
        <v>0.53914781688596081</v>
      </c>
      <c r="AC46" s="21">
        <f t="shared" si="11"/>
        <v>2855.8659860449343</v>
      </c>
      <c r="AD46" s="128">
        <f t="shared" si="12"/>
        <v>1368.1288408323526</v>
      </c>
      <c r="AE46" s="129"/>
      <c r="AF46" s="19" t="s">
        <v>27</v>
      </c>
    </row>
    <row r="47" spans="1:36" ht="21.75" customHeight="1">
      <c r="A47" s="20" t="s">
        <v>28</v>
      </c>
      <c r="B47" s="207">
        <f t="shared" si="13"/>
        <v>1194.4786640658165</v>
      </c>
      <c r="C47" s="208"/>
      <c r="D47" s="208"/>
      <c r="E47" s="6" t="s">
        <v>31</v>
      </c>
      <c r="F47" s="16">
        <f t="shared" si="14"/>
        <v>0.55532225139253966</v>
      </c>
      <c r="G47" s="115">
        <f t="shared" si="0"/>
        <v>663.32058096938226</v>
      </c>
      <c r="H47" s="116"/>
      <c r="I47" s="35">
        <f t="shared" si="15"/>
        <v>3156.098837397009</v>
      </c>
      <c r="J47" s="36" t="s">
        <v>61</v>
      </c>
      <c r="K47" s="36">
        <f t="shared" si="1"/>
        <v>1194.4786640658165</v>
      </c>
      <c r="L47" s="37">
        <f t="shared" si="2"/>
        <v>1961.6201733311925</v>
      </c>
      <c r="M47" s="36">
        <f t="shared" si="16"/>
        <v>5297</v>
      </c>
      <c r="N47" s="36" t="s">
        <v>61</v>
      </c>
      <c r="O47" s="36">
        <f t="shared" si="3"/>
        <v>1194.4786640658165</v>
      </c>
      <c r="P47" s="38">
        <f t="shared" si="4"/>
        <v>4102.5213359341833</v>
      </c>
      <c r="Q47" s="39">
        <f t="shared" si="5"/>
        <v>1961.6201733311925</v>
      </c>
      <c r="R47" s="36" t="s">
        <v>31</v>
      </c>
      <c r="S47" s="51">
        <f t="shared" si="17"/>
        <v>0.10924073450503076</v>
      </c>
      <c r="T47" s="88">
        <f t="shared" si="6"/>
        <v>214.28882855458522</v>
      </c>
      <c r="U47" s="7">
        <f t="shared" si="7"/>
        <v>1961.6201733311925</v>
      </c>
      <c r="V47" s="8" t="s">
        <v>31</v>
      </c>
      <c r="W47" s="49">
        <f t="shared" si="18"/>
        <v>0.32174810084684846</v>
      </c>
      <c r="X47" s="9">
        <f t="shared" si="8"/>
        <v>631.14756535217691</v>
      </c>
      <c r="Y47" s="84">
        <f t="shared" si="9"/>
        <v>845.43639390676208</v>
      </c>
      <c r="Z47" s="14">
        <f t="shared" si="10"/>
        <v>5297</v>
      </c>
      <c r="AA47" s="3" t="s">
        <v>31</v>
      </c>
      <c r="AB47" s="47">
        <f t="shared" si="20"/>
        <v>0.55532225139253966</v>
      </c>
      <c r="AC47" s="21">
        <f t="shared" si="11"/>
        <v>2941.5419656262825</v>
      </c>
      <c r="AD47" s="128">
        <f t="shared" si="12"/>
        <v>1432.7849907501381</v>
      </c>
      <c r="AE47" s="129"/>
      <c r="AF47" s="19" t="s">
        <v>28</v>
      </c>
    </row>
    <row r="48" spans="1:36" ht="21.75" customHeight="1">
      <c r="A48" s="20" t="s">
        <v>29</v>
      </c>
      <c r="B48" s="207">
        <f t="shared" si="13"/>
        <v>1182.5338774251584</v>
      </c>
      <c r="C48" s="208"/>
      <c r="D48" s="208"/>
      <c r="E48" s="6" t="s">
        <v>31</v>
      </c>
      <c r="F48" s="16">
        <f t="shared" si="14"/>
        <v>0.57198191893431582</v>
      </c>
      <c r="G48" s="115">
        <f t="shared" si="0"/>
        <v>676.38799641447906</v>
      </c>
      <c r="H48" s="116"/>
      <c r="I48" s="35">
        <f t="shared" si="15"/>
        <v>3124.5378490230387</v>
      </c>
      <c r="J48" s="36" t="s">
        <v>61</v>
      </c>
      <c r="K48" s="36">
        <f t="shared" si="1"/>
        <v>1182.5338774251584</v>
      </c>
      <c r="L48" s="37">
        <f t="shared" si="2"/>
        <v>1942.0039715978803</v>
      </c>
      <c r="M48" s="36">
        <f t="shared" si="16"/>
        <v>5297</v>
      </c>
      <c r="N48" s="36" t="s">
        <v>61</v>
      </c>
      <c r="O48" s="36">
        <f t="shared" si="3"/>
        <v>1182.5338774251584</v>
      </c>
      <c r="P48" s="38">
        <f t="shared" si="4"/>
        <v>4114.4661225748414</v>
      </c>
      <c r="Q48" s="39">
        <f t="shared" si="5"/>
        <v>1942.0039715978803</v>
      </c>
      <c r="R48" s="36" t="s">
        <v>31</v>
      </c>
      <c r="S48" s="51">
        <f t="shared" si="17"/>
        <v>0.11142554919513138</v>
      </c>
      <c r="T48" s="88">
        <f t="shared" si="6"/>
        <v>216.38885907442014</v>
      </c>
      <c r="U48" s="7">
        <f t="shared" si="7"/>
        <v>1942.0039715978803</v>
      </c>
      <c r="V48" s="8" t="s">
        <v>31</v>
      </c>
      <c r="W48" s="49">
        <f t="shared" si="18"/>
        <v>0.32818306286378546</v>
      </c>
      <c r="X48" s="9">
        <f t="shared" si="8"/>
        <v>637.33281149262814</v>
      </c>
      <c r="Y48" s="84">
        <f t="shared" si="9"/>
        <v>853.72167056704825</v>
      </c>
      <c r="Z48" s="14">
        <f t="shared" si="10"/>
        <v>5297</v>
      </c>
      <c r="AA48" s="3" t="s">
        <v>31</v>
      </c>
      <c r="AB48" s="47">
        <f t="shared" si="20"/>
        <v>0.57198191893431582</v>
      </c>
      <c r="AC48" s="21">
        <f t="shared" si="11"/>
        <v>3029.7882245950709</v>
      </c>
      <c r="AD48" s="128">
        <f t="shared" si="12"/>
        <v>1499.6785576135435</v>
      </c>
      <c r="AE48" s="129"/>
      <c r="AF48" s="19" t="s">
        <v>29</v>
      </c>
    </row>
    <row r="49" spans="1:34" ht="21.75" customHeight="1" thickBot="1">
      <c r="A49" s="20" t="s">
        <v>30</v>
      </c>
      <c r="B49" s="245">
        <f t="shared" si="13"/>
        <v>1170.7085386509068</v>
      </c>
      <c r="C49" s="246"/>
      <c r="D49" s="246"/>
      <c r="E49" s="17" t="s">
        <v>31</v>
      </c>
      <c r="F49" s="18">
        <f t="shared" si="14"/>
        <v>0.58914137650234533</v>
      </c>
      <c r="G49" s="220">
        <f t="shared" si="0"/>
        <v>689.71283994384441</v>
      </c>
      <c r="H49" s="221"/>
      <c r="I49" s="40">
        <f t="shared" si="15"/>
        <v>3093.2924705328082</v>
      </c>
      <c r="J49" s="41" t="s">
        <v>61</v>
      </c>
      <c r="K49" s="41">
        <f t="shared" si="1"/>
        <v>1170.7085386509068</v>
      </c>
      <c r="L49" s="42">
        <f t="shared" si="2"/>
        <v>1922.5839318819014</v>
      </c>
      <c r="M49" s="41">
        <f t="shared" si="16"/>
        <v>5297</v>
      </c>
      <c r="N49" s="41" t="s">
        <v>61</v>
      </c>
      <c r="O49" s="41">
        <f t="shared" si="3"/>
        <v>1170.7085386509068</v>
      </c>
      <c r="P49" s="43">
        <f t="shared" si="4"/>
        <v>4126.291461349093</v>
      </c>
      <c r="Q49" s="44">
        <f t="shared" si="5"/>
        <v>1922.5839318819014</v>
      </c>
      <c r="R49" s="41" t="s">
        <v>31</v>
      </c>
      <c r="S49" s="52">
        <f t="shared" si="17"/>
        <v>0.11365406017903401</v>
      </c>
      <c r="T49" s="89">
        <f t="shared" si="6"/>
        <v>218.50946989334946</v>
      </c>
      <c r="U49" s="7">
        <f t="shared" si="7"/>
        <v>1922.5839318819014</v>
      </c>
      <c r="V49" s="12" t="s">
        <v>31</v>
      </c>
      <c r="W49" s="50">
        <f>PRODUCT(W48,1.03)</f>
        <v>0.33802855474969901</v>
      </c>
      <c r="X49" s="13">
        <f t="shared" si="8"/>
        <v>649.88826787903292</v>
      </c>
      <c r="Y49" s="84">
        <f t="shared" si="9"/>
        <v>868.39773777238236</v>
      </c>
      <c r="Z49" s="14">
        <f t="shared" si="10"/>
        <v>5297</v>
      </c>
      <c r="AA49" s="15" t="s">
        <v>31</v>
      </c>
      <c r="AB49" s="48">
        <f>PRODUCT(AB48,1.03)</f>
        <v>0.58914137650234533</v>
      </c>
      <c r="AC49" s="22">
        <f t="shared" si="11"/>
        <v>3120.681871332923</v>
      </c>
      <c r="AD49" s="151">
        <f t="shared" si="12"/>
        <v>1562.5712936166965</v>
      </c>
      <c r="AE49" s="152"/>
      <c r="AF49" s="85" t="s">
        <v>30</v>
      </c>
      <c r="AG49" s="86" t="s">
        <v>103</v>
      </c>
      <c r="AH49" s="86" t="s">
        <v>102</v>
      </c>
    </row>
    <row r="50" spans="1:34" ht="25.5" customHeight="1" thickBot="1">
      <c r="A50" s="215" t="s">
        <v>56</v>
      </c>
      <c r="B50" s="216"/>
      <c r="C50" s="216"/>
      <c r="D50" s="217"/>
      <c r="E50" s="198">
        <f>SUM(G20:H29)</f>
        <v>4283.271622991937</v>
      </c>
      <c r="F50" s="199"/>
      <c r="G50" s="199"/>
      <c r="H50" s="200"/>
      <c r="I50" s="33"/>
      <c r="J50" s="32"/>
      <c r="K50" s="32"/>
      <c r="L50" s="32"/>
      <c r="M50" s="32"/>
      <c r="N50" s="32"/>
      <c r="O50" s="32"/>
      <c r="P50" s="34"/>
      <c r="Q50" s="32"/>
      <c r="R50" s="32"/>
      <c r="S50" s="32"/>
      <c r="T50" s="32"/>
      <c r="U50" s="117">
        <f>SUM(Y20:Y29)</f>
        <v>6791.3414105706306</v>
      </c>
      <c r="V50" s="118"/>
      <c r="W50" s="118"/>
      <c r="X50" s="118"/>
      <c r="Y50" s="119"/>
      <c r="Z50" s="109">
        <f>SUM(AC20:AC29)</f>
        <v>15181.042178215115</v>
      </c>
      <c r="AA50" s="110"/>
      <c r="AB50" s="110"/>
      <c r="AC50" s="111"/>
      <c r="AD50" s="153">
        <f>SUM(AD20:AE29)</f>
        <v>4106.4291446525494</v>
      </c>
      <c r="AE50" s="154"/>
      <c r="AF50" s="83" t="s">
        <v>34</v>
      </c>
      <c r="AG50" s="87">
        <f>AD50-Z50</f>
        <v>-11074.613033562566</v>
      </c>
      <c r="AH50" s="90">
        <f>O11/-2</f>
        <v>-4000</v>
      </c>
    </row>
    <row r="51" spans="1:34" ht="25.5" customHeight="1" thickBot="1">
      <c r="A51" s="215" t="s">
        <v>57</v>
      </c>
      <c r="B51" s="216"/>
      <c r="C51" s="216"/>
      <c r="D51" s="217"/>
      <c r="E51" s="222">
        <f>SUM(G20:H39)</f>
        <v>9489.219421618167</v>
      </c>
      <c r="F51" s="223"/>
      <c r="G51" s="223"/>
      <c r="H51" s="224"/>
      <c r="I51" s="26"/>
      <c r="J51" s="27"/>
      <c r="K51" s="27"/>
      <c r="L51" s="27"/>
      <c r="M51" s="27"/>
      <c r="N51" s="27"/>
      <c r="O51" s="27"/>
      <c r="P51" s="28"/>
      <c r="Q51" s="27"/>
      <c r="R51" s="27"/>
      <c r="S51" s="27"/>
      <c r="T51" s="27"/>
      <c r="U51" s="120">
        <f>SUM(Y20:Y39)</f>
        <v>14278.365444044955</v>
      </c>
      <c r="V51" s="121"/>
      <c r="W51" s="121"/>
      <c r="X51" s="121"/>
      <c r="Y51" s="122"/>
      <c r="Z51" s="112">
        <f>SUM(AC20:AC39)</f>
        <v>35583.093417032382</v>
      </c>
      <c r="AA51" s="113"/>
      <c r="AB51" s="113"/>
      <c r="AC51" s="114"/>
      <c r="AD51" s="153">
        <f>SUM(AD20:AE39)</f>
        <v>11815.508551369265</v>
      </c>
      <c r="AE51" s="154"/>
      <c r="AF51" s="83" t="s">
        <v>33</v>
      </c>
      <c r="AG51" s="87">
        <f>AD51-Z51</f>
        <v>-23767.584865663117</v>
      </c>
      <c r="AH51" s="91"/>
    </row>
    <row r="52" spans="1:34" ht="25.5" customHeight="1" thickBot="1">
      <c r="A52" s="215" t="s">
        <v>55</v>
      </c>
      <c r="B52" s="216"/>
      <c r="C52" s="216"/>
      <c r="D52" s="217"/>
      <c r="E52" s="198">
        <f>SUM(G20:H49)</f>
        <v>15816.600654352171</v>
      </c>
      <c r="F52" s="199"/>
      <c r="G52" s="199"/>
      <c r="H52" s="200"/>
      <c r="I52" s="23"/>
      <c r="J52" s="24"/>
      <c r="K52" s="24"/>
      <c r="L52" s="24"/>
      <c r="M52" s="24"/>
      <c r="N52" s="24"/>
      <c r="O52" s="24"/>
      <c r="P52" s="25"/>
      <c r="Q52" s="24"/>
      <c r="R52" s="24"/>
      <c r="S52" s="24"/>
      <c r="T52" s="24"/>
      <c r="U52" s="117">
        <f>SUM(Y20:Y49)</f>
        <v>22538.645129466793</v>
      </c>
      <c r="V52" s="118"/>
      <c r="W52" s="118"/>
      <c r="X52" s="118"/>
      <c r="Y52" s="119"/>
      <c r="Z52" s="109">
        <f>SUM(AC20:AC49)</f>
        <v>63001.744249096955</v>
      </c>
      <c r="AA52" s="110"/>
      <c r="AB52" s="110"/>
      <c r="AC52" s="111"/>
      <c r="AD52" s="153">
        <f>SUM(AD20:AE49)</f>
        <v>24646.498465278</v>
      </c>
      <c r="AE52" s="154"/>
      <c r="AF52" s="83" t="s">
        <v>32</v>
      </c>
      <c r="AG52" s="87">
        <f>AD52-Z52</f>
        <v>-38355.245783818958</v>
      </c>
      <c r="AH52" s="92"/>
    </row>
  </sheetData>
  <sheetProtection selectLockedCells="1"/>
  <protectedRanges>
    <protectedRange password="ED76" sqref="A11:E12 G11:I12 O11 A16 G19 B17:H17 N11:N12 M12 C16:F16 H16" name="Intervallo1"/>
  </protectedRanges>
  <mergeCells count="160">
    <mergeCell ref="Z14:AC17"/>
    <mergeCell ref="AD14:AE17"/>
    <mergeCell ref="AG13:AJ13"/>
    <mergeCell ref="AG18:AJ18"/>
    <mergeCell ref="A1:AF7"/>
    <mergeCell ref="AA8:AF10"/>
    <mergeCell ref="AA11:AF12"/>
    <mergeCell ref="V8:Z10"/>
    <mergeCell ref="V11:Z12"/>
    <mergeCell ref="AF13:AF17"/>
    <mergeCell ref="A50:D50"/>
    <mergeCell ref="A51:D51"/>
    <mergeCell ref="M14:P15"/>
    <mergeCell ref="M16:P17"/>
    <mergeCell ref="M18:O19"/>
    <mergeCell ref="P18:P19"/>
    <mergeCell ref="B49:D49"/>
    <mergeCell ref="B18:F19"/>
    <mergeCell ref="B39:D39"/>
    <mergeCell ref="B47:D47"/>
    <mergeCell ref="G8:I10"/>
    <mergeCell ref="A8:F10"/>
    <mergeCell ref="U14:X15"/>
    <mergeCell ref="U16:X17"/>
    <mergeCell ref="B45:D45"/>
    <mergeCell ref="B46:D46"/>
    <mergeCell ref="A18:A19"/>
    <mergeCell ref="I16:L17"/>
    <mergeCell ref="U18:W19"/>
    <mergeCell ref="B42:D42"/>
    <mergeCell ref="B48:D48"/>
    <mergeCell ref="AD33:AE33"/>
    <mergeCell ref="B33:D33"/>
    <mergeCell ref="B31:D31"/>
    <mergeCell ref="B20:D20"/>
    <mergeCell ref="B21:D21"/>
    <mergeCell ref="AD21:AE21"/>
    <mergeCell ref="AD22:AE22"/>
    <mergeCell ref="AD23:AE23"/>
    <mergeCell ref="AD43:AE43"/>
    <mergeCell ref="AD37:AE37"/>
    <mergeCell ref="AD38:AE38"/>
    <mergeCell ref="AD35:AE35"/>
    <mergeCell ref="AD36:AE36"/>
    <mergeCell ref="AD28:AE28"/>
    <mergeCell ref="AD29:AE29"/>
    <mergeCell ref="AD31:AE31"/>
    <mergeCell ref="AD32:AE32"/>
    <mergeCell ref="E52:H52"/>
    <mergeCell ref="AD44:AE44"/>
    <mergeCell ref="AD45:AE45"/>
    <mergeCell ref="AD46:AE46"/>
    <mergeCell ref="AD47:AE47"/>
    <mergeCell ref="G46:H46"/>
    <mergeCell ref="G47:H47"/>
    <mergeCell ref="G48:H48"/>
    <mergeCell ref="G49:H49"/>
    <mergeCell ref="E51:H51"/>
    <mergeCell ref="B22:D22"/>
    <mergeCell ref="B23:D23"/>
    <mergeCell ref="B24:D24"/>
    <mergeCell ref="B25:D25"/>
    <mergeCell ref="B35:D35"/>
    <mergeCell ref="B26:D26"/>
    <mergeCell ref="B27:D27"/>
    <mergeCell ref="B28:D28"/>
    <mergeCell ref="B29:D29"/>
    <mergeCell ref="B30:D30"/>
    <mergeCell ref="B40:D40"/>
    <mergeCell ref="G36:H36"/>
    <mergeCell ref="G37:H37"/>
    <mergeCell ref="G38:H38"/>
    <mergeCell ref="G39:H39"/>
    <mergeCell ref="B32:D32"/>
    <mergeCell ref="B43:D43"/>
    <mergeCell ref="B44:D44"/>
    <mergeCell ref="B36:D36"/>
    <mergeCell ref="B37:D37"/>
    <mergeCell ref="B38:D38"/>
    <mergeCell ref="B41:D41"/>
    <mergeCell ref="AD52:AE52"/>
    <mergeCell ref="A52:D52"/>
    <mergeCell ref="G18:H19"/>
    <mergeCell ref="G20:H20"/>
    <mergeCell ref="G21:H21"/>
    <mergeCell ref="G22:H22"/>
    <mergeCell ref="G42:H42"/>
    <mergeCell ref="G43:H43"/>
    <mergeCell ref="G29:H29"/>
    <mergeCell ref="G40:H40"/>
    <mergeCell ref="O8:U10"/>
    <mergeCell ref="J8:N10"/>
    <mergeCell ref="L11:N12"/>
    <mergeCell ref="E50:H50"/>
    <mergeCell ref="F11:F12"/>
    <mergeCell ref="A11:E12"/>
    <mergeCell ref="A13:A17"/>
    <mergeCell ref="B34:D34"/>
    <mergeCell ref="G11:I12"/>
    <mergeCell ref="G28:H28"/>
    <mergeCell ref="O11:U12"/>
    <mergeCell ref="I14:L15"/>
    <mergeCell ref="X18:X19"/>
    <mergeCell ref="I18:K19"/>
    <mergeCell ref="AD50:AE50"/>
    <mergeCell ref="G23:H23"/>
    <mergeCell ref="G24:H24"/>
    <mergeCell ref="G25:H25"/>
    <mergeCell ref="G32:H32"/>
    <mergeCell ref="Z13:AE13"/>
    <mergeCell ref="AD49:AE49"/>
    <mergeCell ref="AD51:AE51"/>
    <mergeCell ref="G34:H34"/>
    <mergeCell ref="G35:H35"/>
    <mergeCell ref="Z18:AB19"/>
    <mergeCell ref="AC18:AC19"/>
    <mergeCell ref="G33:H33"/>
    <mergeCell ref="Z50:AC50"/>
    <mergeCell ref="G30:H30"/>
    <mergeCell ref="G41:H41"/>
    <mergeCell ref="AF18:AF19"/>
    <mergeCell ref="J11:K12"/>
    <mergeCell ref="AD39:AE39"/>
    <mergeCell ref="AD40:AE40"/>
    <mergeCell ref="AD41:AE41"/>
    <mergeCell ref="AD42:AE42"/>
    <mergeCell ref="L18:L19"/>
    <mergeCell ref="AD34:AE34"/>
    <mergeCell ref="AD20:AE20"/>
    <mergeCell ref="AD18:AE19"/>
    <mergeCell ref="AD48:AE48"/>
    <mergeCell ref="AD26:AE26"/>
    <mergeCell ref="AD27:AE27"/>
    <mergeCell ref="I13:T13"/>
    <mergeCell ref="R14:T17"/>
    <mergeCell ref="R18:T19"/>
    <mergeCell ref="Y14:Y17"/>
    <mergeCell ref="AD30:AE30"/>
    <mergeCell ref="AD24:AE24"/>
    <mergeCell ref="AD25:AE25"/>
    <mergeCell ref="G26:H26"/>
    <mergeCell ref="G27:H27"/>
    <mergeCell ref="U52:Y52"/>
    <mergeCell ref="U51:Y51"/>
    <mergeCell ref="U13:Y13"/>
    <mergeCell ref="G44:H44"/>
    <mergeCell ref="G45:H45"/>
    <mergeCell ref="U50:Y50"/>
    <mergeCell ref="B13:H13"/>
    <mergeCell ref="G31:H31"/>
    <mergeCell ref="AH50:AH52"/>
    <mergeCell ref="G16:H17"/>
    <mergeCell ref="B16:F17"/>
    <mergeCell ref="AI28:AI29"/>
    <mergeCell ref="B14:G15"/>
    <mergeCell ref="H14:H15"/>
    <mergeCell ref="Q18:Q19"/>
    <mergeCell ref="Q14:Q17"/>
    <mergeCell ref="Z52:AC52"/>
    <mergeCell ref="Z51:AC51"/>
  </mergeCells>
  <phoneticPr fontId="1" type="noConversion"/>
  <hyperlinks>
    <hyperlink ref="AI42" r:id="rId1"/>
  </hyperlinks>
  <printOptions horizontalCentered="1" verticalCentered="1"/>
  <pageMargins left="0.18" right="0.18" top="0.23622047244094491" bottom="0.5" header="0.15748031496062992" footer="0.36"/>
  <pageSetup paperSize="9" scale="38" orientation="landscape" horizontalDpi="300" verticalDpi="300" r:id="rId2"/>
  <headerFooter alignWithMargins="0">
    <oddFooter>&amp;C&amp;16www.coenergiaitalia.com&amp;10
&amp;R&amp;16&amp;D</oddFooter>
  </headerFooter>
  <colBreaks count="1" manualBreakCount="1">
    <brk id="32" max="52" man="1"/>
  </colBreaks>
  <drawing r:id="rId3"/>
</worksheet>
</file>

<file path=xl/worksheets/sheet2.xml><?xml version="1.0" encoding="utf-8"?>
<worksheet xmlns="http://schemas.openxmlformats.org/spreadsheetml/2006/main" xmlns:r="http://schemas.openxmlformats.org/officeDocument/2006/relationships">
  <sheetPr>
    <tabColor rgb="FFFFFF00"/>
  </sheetPr>
  <dimension ref="A1:K36"/>
  <sheetViews>
    <sheetView workbookViewId="0">
      <selection activeCell="B6" sqref="B6"/>
    </sheetView>
  </sheetViews>
  <sheetFormatPr defaultRowHeight="12.75"/>
  <cols>
    <col min="1" max="1" width="82.5703125" bestFit="1" customWidth="1"/>
    <col min="2" max="2" width="10.28515625" customWidth="1"/>
    <col min="11" max="11" width="56.7109375" customWidth="1"/>
  </cols>
  <sheetData>
    <row r="1" spans="1:11" ht="15">
      <c r="A1" s="53"/>
      <c r="B1" s="295" t="s">
        <v>76</v>
      </c>
      <c r="C1" s="296"/>
      <c r="D1" s="297"/>
    </row>
    <row r="2" spans="1:11" ht="49.5" thickBot="1">
      <c r="A2" s="53"/>
      <c r="B2" s="54" t="s">
        <v>77</v>
      </c>
      <c r="C2" s="55" t="s">
        <v>78</v>
      </c>
      <c r="D2" s="56" t="s">
        <v>79</v>
      </c>
      <c r="K2" t="s">
        <v>95</v>
      </c>
    </row>
    <row r="3" spans="1:11" ht="15">
      <c r="A3" s="57" t="s">
        <v>80</v>
      </c>
      <c r="B3" s="298"/>
      <c r="C3" s="299"/>
      <c r="D3" s="300"/>
      <c r="K3" t="s">
        <v>96</v>
      </c>
    </row>
    <row r="4" spans="1:11" ht="15">
      <c r="A4" s="58" t="s">
        <v>41</v>
      </c>
      <c r="B4" s="59">
        <v>5.0189999999999992</v>
      </c>
      <c r="C4" s="60">
        <v>1.9697500000000001</v>
      </c>
      <c r="D4" s="61">
        <v>3.0492499999999993</v>
      </c>
      <c r="K4" t="s">
        <v>97</v>
      </c>
    </row>
    <row r="5" spans="1:11" ht="15">
      <c r="A5" s="58" t="s">
        <v>42</v>
      </c>
      <c r="B5" s="59">
        <v>10.15625</v>
      </c>
      <c r="C5" s="60">
        <v>5.6207500000000001</v>
      </c>
      <c r="D5" s="61">
        <v>4.5354999999999999</v>
      </c>
    </row>
    <row r="6" spans="1:11" ht="15">
      <c r="A6" s="58" t="s">
        <v>43</v>
      </c>
      <c r="B6" s="59">
        <v>16.088999999999999</v>
      </c>
      <c r="C6" s="60">
        <v>9.5527500000000014</v>
      </c>
      <c r="D6" s="61">
        <v>6.536249999999999</v>
      </c>
    </row>
    <row r="7" spans="1:11" ht="15.75" thickBot="1">
      <c r="A7" s="62" t="s">
        <v>44</v>
      </c>
      <c r="B7" s="63">
        <v>20.302</v>
      </c>
      <c r="C7" s="64">
        <v>13.765749999999999</v>
      </c>
      <c r="D7" s="65">
        <v>6.536249999999999</v>
      </c>
    </row>
    <row r="8" spans="1:11" ht="15">
      <c r="A8" s="66" t="s">
        <v>81</v>
      </c>
      <c r="B8" s="292"/>
      <c r="C8" s="293"/>
      <c r="D8" s="294"/>
    </row>
    <row r="9" spans="1:11" ht="15">
      <c r="A9" s="67" t="s">
        <v>41</v>
      </c>
      <c r="B9" s="68">
        <v>10.465</v>
      </c>
      <c r="C9" s="69">
        <v>3.9287500000000004</v>
      </c>
      <c r="D9" s="70">
        <v>6.536249999999999</v>
      </c>
    </row>
    <row r="10" spans="1:11" ht="15">
      <c r="A10" s="67" t="s">
        <v>42</v>
      </c>
      <c r="B10" s="68">
        <v>12.157</v>
      </c>
      <c r="C10" s="69">
        <v>5.6207500000000001</v>
      </c>
      <c r="D10" s="70">
        <v>6.536249999999999</v>
      </c>
    </row>
    <row r="11" spans="1:11" ht="15">
      <c r="A11" s="67" t="s">
        <v>43</v>
      </c>
      <c r="B11" s="68">
        <v>16.088999999999999</v>
      </c>
      <c r="C11" s="69">
        <v>9.5527500000000014</v>
      </c>
      <c r="D11" s="70">
        <v>6.536249999999999</v>
      </c>
    </row>
    <row r="12" spans="1:11" ht="15.75" thickBot="1">
      <c r="A12" s="71" t="s">
        <v>44</v>
      </c>
      <c r="B12" s="72">
        <v>20.302</v>
      </c>
      <c r="C12" s="73">
        <v>13.765749999999999</v>
      </c>
      <c r="D12" s="74">
        <v>6.536249999999999</v>
      </c>
    </row>
    <row r="13" spans="1:11" ht="15.75" thickBot="1">
      <c r="A13" s="75" t="s">
        <v>82</v>
      </c>
      <c r="B13" s="76">
        <v>9.0874999999999986</v>
      </c>
      <c r="C13" s="77">
        <v>3.4540000000000002</v>
      </c>
      <c r="D13" s="78">
        <v>5.6334999999999988</v>
      </c>
    </row>
    <row r="14" spans="1:11" ht="15.75" thickBot="1">
      <c r="A14" s="79" t="s">
        <v>83</v>
      </c>
      <c r="B14" s="80">
        <v>17.901249999999997</v>
      </c>
      <c r="C14" s="81">
        <v>8.0914999999999981</v>
      </c>
      <c r="D14" s="82">
        <v>9.8097499999999975</v>
      </c>
    </row>
    <row r="15" spans="1:11" ht="15.75" thickBot="1">
      <c r="A15" s="75" t="s">
        <v>84</v>
      </c>
      <c r="B15" s="76">
        <v>8.1952500000000015</v>
      </c>
      <c r="C15" s="77">
        <v>2.1615000000000002</v>
      </c>
      <c r="D15" s="78">
        <v>6.0337500000000004</v>
      </c>
    </row>
    <row r="16" spans="1:11" ht="15.75" thickBot="1">
      <c r="A16" s="79" t="s">
        <v>85</v>
      </c>
      <c r="B16" s="80">
        <v>7.0143530666666667</v>
      </c>
      <c r="C16" s="81">
        <v>2.4986030666666665</v>
      </c>
      <c r="D16" s="82">
        <v>4.5157499999999997</v>
      </c>
    </row>
    <row r="17" spans="1:4" ht="15">
      <c r="A17" s="57" t="s">
        <v>86</v>
      </c>
      <c r="B17" s="298"/>
      <c r="C17" s="299"/>
      <c r="D17" s="300"/>
    </row>
    <row r="18" spans="1:4" ht="15">
      <c r="A18" s="58" t="s">
        <v>87</v>
      </c>
      <c r="B18" s="59">
        <v>6.8418530666666646</v>
      </c>
      <c r="C18" s="60">
        <v>1.8306030666666662</v>
      </c>
      <c r="D18" s="61">
        <v>5.0112499999999986</v>
      </c>
    </row>
    <row r="19" spans="1:4" ht="15">
      <c r="A19" s="58" t="s">
        <v>88</v>
      </c>
      <c r="B19" s="59">
        <v>6.8418530666666646</v>
      </c>
      <c r="C19" s="60">
        <v>1.8306030666666662</v>
      </c>
      <c r="D19" s="61">
        <v>5.0112499999999986</v>
      </c>
    </row>
    <row r="20" spans="1:4" ht="15">
      <c r="A20" s="58" t="s">
        <v>89</v>
      </c>
      <c r="B20" s="59">
        <v>1.9273530666666661</v>
      </c>
      <c r="C20" s="60">
        <v>1.8306030666666662</v>
      </c>
      <c r="D20" s="61">
        <v>9.6750000000000003E-2</v>
      </c>
    </row>
    <row r="21" spans="1:4" ht="15.75" thickBot="1">
      <c r="A21" s="62" t="s">
        <v>90</v>
      </c>
      <c r="B21" s="63">
        <v>1.9273530666666661</v>
      </c>
      <c r="C21" s="64">
        <v>1.8306030666666662</v>
      </c>
      <c r="D21" s="65">
        <v>9.6750000000000003E-2</v>
      </c>
    </row>
    <row r="22" spans="1:4" ht="15">
      <c r="A22" s="66" t="s">
        <v>91</v>
      </c>
      <c r="B22" s="292"/>
      <c r="C22" s="293"/>
      <c r="D22" s="294"/>
    </row>
    <row r="23" spans="1:4" ht="15">
      <c r="A23" s="67" t="s">
        <v>87</v>
      </c>
      <c r="B23" s="68">
        <v>6.8216030666666674</v>
      </c>
      <c r="C23" s="69">
        <v>1.7586030666666665</v>
      </c>
      <c r="D23" s="70">
        <v>5.0630000000000006</v>
      </c>
    </row>
    <row r="24" spans="1:4" ht="15">
      <c r="A24" s="67" t="s">
        <v>88</v>
      </c>
      <c r="B24" s="68">
        <v>4.3326030666666666</v>
      </c>
      <c r="C24" s="69">
        <v>1.7586030666666665</v>
      </c>
      <c r="D24" s="70">
        <v>2.5739999999999998</v>
      </c>
    </row>
    <row r="25" spans="1:4" ht="15">
      <c r="A25" s="67" t="s">
        <v>89</v>
      </c>
      <c r="B25" s="68">
        <v>4.3326030666666666</v>
      </c>
      <c r="C25" s="69">
        <v>1.7586030666666665</v>
      </c>
      <c r="D25" s="70">
        <v>2.5739999999999998</v>
      </c>
    </row>
    <row r="26" spans="1:4" ht="15.75" thickBot="1">
      <c r="A26" s="71" t="s">
        <v>90</v>
      </c>
      <c r="B26" s="72">
        <v>1.8416030666666665</v>
      </c>
      <c r="C26" s="73">
        <v>1.7586030666666665</v>
      </c>
      <c r="D26" s="74">
        <v>8.3000000000000032E-2</v>
      </c>
    </row>
    <row r="27" spans="1:4" ht="15">
      <c r="A27" s="57" t="s">
        <v>92</v>
      </c>
      <c r="B27" s="298"/>
      <c r="C27" s="299"/>
      <c r="D27" s="300"/>
    </row>
    <row r="28" spans="1:4" ht="15">
      <c r="A28" s="58" t="s">
        <v>87</v>
      </c>
      <c r="B28" s="59">
        <v>6.7956030666666676</v>
      </c>
      <c r="C28" s="60">
        <v>1.7326030666666667</v>
      </c>
      <c r="D28" s="61">
        <v>5.0630000000000006</v>
      </c>
    </row>
    <row r="29" spans="1:4" ht="15">
      <c r="A29" s="58" t="s">
        <v>88</v>
      </c>
      <c r="B29" s="59">
        <v>4.3066030666666668</v>
      </c>
      <c r="C29" s="60">
        <v>1.7326030666666667</v>
      </c>
      <c r="D29" s="61">
        <v>2.5739999999999998</v>
      </c>
    </row>
    <row r="30" spans="1:4" ht="15">
      <c r="A30" s="58" t="s">
        <v>89</v>
      </c>
      <c r="B30" s="59">
        <v>4.3066030666666668</v>
      </c>
      <c r="C30" s="60">
        <v>1.7326030666666667</v>
      </c>
      <c r="D30" s="61">
        <v>2.5739999999999998</v>
      </c>
    </row>
    <row r="31" spans="1:4" ht="15.75" thickBot="1">
      <c r="A31" s="62" t="s">
        <v>90</v>
      </c>
      <c r="B31" s="63">
        <v>1.8156030666666667</v>
      </c>
      <c r="C31" s="64">
        <v>1.7326030666666667</v>
      </c>
      <c r="D31" s="65">
        <v>8.3000000000000032E-2</v>
      </c>
    </row>
    <row r="32" spans="1:4" ht="15">
      <c r="A32" s="66" t="s">
        <v>93</v>
      </c>
      <c r="B32" s="292"/>
      <c r="C32" s="293"/>
      <c r="D32" s="294"/>
    </row>
    <row r="33" spans="1:4" ht="15">
      <c r="A33" s="67" t="s">
        <v>87</v>
      </c>
      <c r="B33" s="68">
        <v>6.7946030666666672</v>
      </c>
      <c r="C33" s="69">
        <v>1.7316030666666664</v>
      </c>
      <c r="D33" s="70">
        <v>5.0630000000000006</v>
      </c>
    </row>
    <row r="34" spans="1:4" ht="15">
      <c r="A34" s="67" t="s">
        <v>88</v>
      </c>
      <c r="B34" s="68">
        <v>4.3056030666666665</v>
      </c>
      <c r="C34" s="69">
        <v>1.7316030666666664</v>
      </c>
      <c r="D34" s="70">
        <v>2.5739999999999998</v>
      </c>
    </row>
    <row r="35" spans="1:4" ht="15">
      <c r="A35" s="67" t="s">
        <v>89</v>
      </c>
      <c r="B35" s="68">
        <v>4.3056030666666665</v>
      </c>
      <c r="C35" s="69">
        <v>1.7316030666666664</v>
      </c>
      <c r="D35" s="70">
        <v>2.5739999999999998</v>
      </c>
    </row>
    <row r="36" spans="1:4" ht="15.75" thickBot="1">
      <c r="A36" s="71" t="s">
        <v>90</v>
      </c>
      <c r="B36" s="72">
        <v>1.8146030666666664</v>
      </c>
      <c r="C36" s="73">
        <v>1.7316030666666664</v>
      </c>
      <c r="D36" s="74">
        <v>8.3000000000000032E-2</v>
      </c>
    </row>
  </sheetData>
  <mergeCells count="7">
    <mergeCell ref="B32:D32"/>
    <mergeCell ref="B1:D1"/>
    <mergeCell ref="B3:D3"/>
    <mergeCell ref="B8:D8"/>
    <mergeCell ref="B17:D17"/>
    <mergeCell ref="B22:D22"/>
    <mergeCell ref="B27:D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Scheda Rientro</vt:lpstr>
      <vt:lpstr>CUsf 2013</vt:lpstr>
      <vt:lpstr>'Scheda Rientro'!Area_stampa</vt:lpstr>
    </vt:vector>
  </TitlesOfParts>
  <Company>GIULIO ARLETTI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GIULIO ARLETTI</dc:creator>
  <cp:lastModifiedBy>Florem Sanguinis</cp:lastModifiedBy>
  <cp:lastPrinted>2008-06-18T17:38:18Z</cp:lastPrinted>
  <dcterms:created xsi:type="dcterms:W3CDTF">2007-03-27T10:08:48Z</dcterms:created>
  <dcterms:modified xsi:type="dcterms:W3CDTF">2015-08-17T12:43:58Z</dcterms:modified>
</cp:coreProperties>
</file>